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cky-Home\Documents\Laptop Files\My Stuff Laptop\Town Council\Minutes\"/>
    </mc:Choice>
  </mc:AlternateContent>
  <bookViews>
    <workbookView xWindow="0" yWindow="0" windowWidth="24000" windowHeight="9735"/>
  </bookViews>
  <sheets>
    <sheet name="2021" sheetId="1" r:id="rId1"/>
    <sheet name="electric" sheetId="2" r:id="rId2"/>
    <sheet name="Liquid Fuels" sheetId="3" r:id="rId3"/>
    <sheet name="Requests" sheetId="4" r:id="rId4"/>
    <sheet name="Electric Co +-" sheetId="5" r:id="rId5"/>
  </sheets>
  <definedNames>
    <definedName name="_xlnm.Print_Area" localSheetId="1">electric!$A$1:$AT$54</definedName>
    <definedName name="_xlnm.Print_Area" localSheetId="2">'Liquid Fuels'!$A$1:$U$41</definedName>
    <definedName name="_xlnm.Print_Titles" localSheetId="0">'2021'!$A:$BH,'2021'!$1:$6</definedName>
  </definedNames>
  <calcPr calcId="152511"/>
</workbook>
</file>

<file path=xl/calcChain.xml><?xml version="1.0" encoding="utf-8"?>
<calcChain xmlns="http://schemas.openxmlformats.org/spreadsheetml/2006/main">
  <c r="D31" i="5" l="1"/>
  <c r="E31" i="5" s="1"/>
  <c r="BH175" i="1"/>
  <c r="BH81" i="1"/>
  <c r="BH178" i="1"/>
  <c r="BH170" i="1"/>
  <c r="BH164" i="1"/>
  <c r="BH140" i="1"/>
  <c r="BH134" i="1"/>
  <c r="BH123" i="1"/>
  <c r="BH120" i="1"/>
  <c r="BH114" i="1"/>
  <c r="BH100" i="1"/>
  <c r="BH87" i="1"/>
  <c r="BH71" i="1"/>
  <c r="BH68" i="1"/>
  <c r="BH49" i="1"/>
  <c r="BH54" i="1" s="1"/>
  <c r="BH41" i="1"/>
  <c r="BH36" i="1"/>
  <c r="BH21" i="1"/>
  <c r="BH18" i="1"/>
  <c r="A21" i="4" l="1"/>
  <c r="BF157" i="1"/>
  <c r="M21" i="5"/>
  <c r="L21" i="5"/>
  <c r="M20" i="5"/>
  <c r="L20" i="5"/>
  <c r="AC18" i="5"/>
  <c r="AC17" i="5"/>
  <c r="E25" i="5"/>
  <c r="E26" i="5"/>
  <c r="E24" i="5"/>
  <c r="D26" i="5"/>
  <c r="D25" i="5"/>
  <c r="D24" i="5"/>
  <c r="D21" i="5"/>
  <c r="X18" i="5"/>
  <c r="AC4" i="5"/>
  <c r="AC5" i="5"/>
  <c r="AC6" i="5"/>
  <c r="AC7" i="5"/>
  <c r="AC8" i="5"/>
  <c r="AC9" i="5"/>
  <c r="AC10" i="5"/>
  <c r="AC11" i="5"/>
  <c r="AC12" i="5"/>
  <c r="AC13" i="5"/>
  <c r="AC14" i="5"/>
  <c r="AC15" i="5"/>
  <c r="AC3" i="5"/>
  <c r="AB4" i="5"/>
  <c r="AB5" i="5"/>
  <c r="AB6" i="5"/>
  <c r="AB7" i="5"/>
  <c r="AB8" i="5"/>
  <c r="AB9" i="5"/>
  <c r="AB10" i="5"/>
  <c r="AB11" i="5"/>
  <c r="AB12" i="5"/>
  <c r="AB13" i="5"/>
  <c r="AB14" i="5"/>
  <c r="AB15" i="5"/>
  <c r="AB3" i="5"/>
  <c r="AA4" i="5"/>
  <c r="AA5" i="5"/>
  <c r="AA6" i="5"/>
  <c r="AA7" i="5"/>
  <c r="AA8" i="5"/>
  <c r="AA9" i="5"/>
  <c r="AA10" i="5"/>
  <c r="AA11" i="5"/>
  <c r="AA12" i="5"/>
  <c r="AA13" i="5"/>
  <c r="AA14" i="5"/>
  <c r="AA15" i="5"/>
  <c r="X15" i="5"/>
  <c r="AA3" i="5"/>
  <c r="Z15" i="5"/>
  <c r="D20" i="5"/>
  <c r="R4" i="5"/>
  <c r="R5" i="5"/>
  <c r="R6" i="5"/>
  <c r="R7" i="5"/>
  <c r="R8" i="5"/>
  <c r="R9" i="5"/>
  <c r="R10" i="5"/>
  <c r="R15" i="5" s="1"/>
  <c r="R17" i="5" s="1"/>
  <c r="R11" i="5"/>
  <c r="R12" i="5"/>
  <c r="R13" i="5"/>
  <c r="R14" i="5"/>
  <c r="R3" i="5"/>
  <c r="Q15" i="5"/>
  <c r="E4" i="5"/>
  <c r="G4" i="5" s="1"/>
  <c r="E5" i="5"/>
  <c r="G5" i="5" s="1"/>
  <c r="E6" i="5"/>
  <c r="G6" i="5" s="1"/>
  <c r="E7" i="5"/>
  <c r="G7" i="5" s="1"/>
  <c r="E8" i="5"/>
  <c r="G8" i="5" s="1"/>
  <c r="E9" i="5"/>
  <c r="G9" i="5" s="1"/>
  <c r="E10" i="5"/>
  <c r="G10" i="5" s="1"/>
  <c r="E11" i="5"/>
  <c r="G11" i="5" s="1"/>
  <c r="E12" i="5"/>
  <c r="G12" i="5" s="1"/>
  <c r="E13" i="5"/>
  <c r="G13" i="5" s="1"/>
  <c r="E14" i="5"/>
  <c r="G14" i="5" s="1"/>
  <c r="E3" i="5"/>
  <c r="G3" i="5" s="1"/>
  <c r="F15" i="5"/>
  <c r="D19" i="5" s="1"/>
  <c r="U15" i="5"/>
  <c r="V15" i="5"/>
  <c r="W15" i="5"/>
  <c r="T15" i="5"/>
  <c r="X4" i="5"/>
  <c r="X5" i="5"/>
  <c r="X6" i="5"/>
  <c r="X7" i="5"/>
  <c r="X8" i="5"/>
  <c r="X9" i="5"/>
  <c r="X10" i="5"/>
  <c r="X11" i="5"/>
  <c r="X3" i="5"/>
  <c r="J15" i="5"/>
  <c r="K15" i="5"/>
  <c r="L15" i="5"/>
  <c r="M15" i="5"/>
  <c r="N15" i="5"/>
  <c r="O15" i="5"/>
  <c r="P15" i="5"/>
  <c r="I15" i="5"/>
  <c r="C15" i="5"/>
  <c r="D15" i="5"/>
  <c r="B15" i="5"/>
  <c r="E15" i="5" l="1"/>
  <c r="D18" i="5" s="1"/>
  <c r="X17" i="5"/>
  <c r="BH14" i="1"/>
  <c r="G15" i="5" l="1"/>
  <c r="BD9" i="1"/>
  <c r="BF44" i="1"/>
  <c r="BF154" i="1"/>
  <c r="BF155" i="1"/>
  <c r="BF156" i="1"/>
  <c r="BF158" i="1"/>
  <c r="AZ54" i="1"/>
  <c r="BF53" i="1"/>
  <c r="BC54" i="1"/>
  <c r="BB54" i="1"/>
  <c r="AZ170" i="1"/>
  <c r="AZ140" i="1"/>
  <c r="BF177" i="1"/>
  <c r="BF178" i="1" s="1"/>
  <c r="BF173" i="1"/>
  <c r="BF172" i="1"/>
  <c r="BF169" i="1"/>
  <c r="BF168" i="1"/>
  <c r="BF167" i="1"/>
  <c r="BF166" i="1"/>
  <c r="BF162" i="1"/>
  <c r="BF153" i="1"/>
  <c r="BF152" i="1"/>
  <c r="BF151" i="1"/>
  <c r="BF150" i="1"/>
  <c r="BF149" i="1"/>
  <c r="BF148" i="1"/>
  <c r="BF147" i="1"/>
  <c r="BF146" i="1"/>
  <c r="BF145" i="1"/>
  <c r="BF144" i="1"/>
  <c r="BF143" i="1"/>
  <c r="BF142" i="1"/>
  <c r="BF139" i="1"/>
  <c r="BF138" i="1"/>
  <c r="BF137" i="1"/>
  <c r="BF136" i="1"/>
  <c r="BF133" i="1"/>
  <c r="BF132" i="1"/>
  <c r="BF131" i="1"/>
  <c r="BF130" i="1"/>
  <c r="BF129" i="1"/>
  <c r="BF128" i="1"/>
  <c r="BF127" i="1"/>
  <c r="BF126" i="1"/>
  <c r="BF125" i="1"/>
  <c r="BF119" i="1"/>
  <c r="BF118" i="1"/>
  <c r="BF117" i="1"/>
  <c r="BF113" i="1"/>
  <c r="BF112" i="1"/>
  <c r="BF111" i="1"/>
  <c r="BF110" i="1"/>
  <c r="BF109" i="1"/>
  <c r="BF106" i="1"/>
  <c r="BF107" i="1" s="1"/>
  <c r="BF103" i="1"/>
  <c r="BF102" i="1"/>
  <c r="BF99" i="1"/>
  <c r="BF98" i="1"/>
  <c r="BF97" i="1"/>
  <c r="BF96" i="1"/>
  <c r="BF95" i="1"/>
  <c r="BF94" i="1"/>
  <c r="BF93" i="1"/>
  <c r="BF92" i="1"/>
  <c r="BF91" i="1"/>
  <c r="BF90" i="1"/>
  <c r="BF89" i="1"/>
  <c r="BF86" i="1"/>
  <c r="BF85" i="1"/>
  <c r="BF84" i="1"/>
  <c r="BF83" i="1"/>
  <c r="BF77" i="1"/>
  <c r="BF74" i="1"/>
  <c r="BF75" i="1"/>
  <c r="BF76" i="1"/>
  <c r="BF78" i="1"/>
  <c r="BF79" i="1"/>
  <c r="BF73" i="1"/>
  <c r="BF70" i="1"/>
  <c r="BF71" i="1" s="1"/>
  <c r="BF66" i="1"/>
  <c r="BF67" i="1"/>
  <c r="BF65" i="1"/>
  <c r="BF49" i="1"/>
  <c r="BF50" i="1"/>
  <c r="BF51" i="1"/>
  <c r="BF52" i="1"/>
  <c r="BF48" i="1"/>
  <c r="BF40" i="1"/>
  <c r="BF39" i="1"/>
  <c r="BF38" i="1"/>
  <c r="BF33" i="1"/>
  <c r="BF27" i="1"/>
  <c r="BF20" i="1"/>
  <c r="BF16" i="1"/>
  <c r="BF13" i="1"/>
  <c r="BF34" i="1"/>
  <c r="BF35" i="1"/>
  <c r="AZ36" i="1"/>
  <c r="AW36" i="1"/>
  <c r="BF32" i="1"/>
  <c r="BF31" i="1"/>
  <c r="BF30" i="1"/>
  <c r="BF29" i="1"/>
  <c r="BF28" i="1"/>
  <c r="BF17" i="1"/>
  <c r="BF9" i="1"/>
  <c r="BF10" i="1"/>
  <c r="BF11" i="1"/>
  <c r="BF12" i="1"/>
  <c r="BB14" i="1"/>
  <c r="BB18" i="1"/>
  <c r="BB21" i="1"/>
  <c r="BB36" i="1"/>
  <c r="BB41" i="1"/>
  <c r="BB68" i="1"/>
  <c r="BB71" i="1"/>
  <c r="BB81" i="1"/>
  <c r="BB87" i="1"/>
  <c r="BB100" i="1"/>
  <c r="BB104" i="1"/>
  <c r="BB107" i="1"/>
  <c r="BB114" i="1"/>
  <c r="BB120" i="1"/>
  <c r="BB123" i="1"/>
  <c r="BB134" i="1"/>
  <c r="BB140" i="1"/>
  <c r="BB160" i="1"/>
  <c r="BB164" i="1"/>
  <c r="BB170" i="1"/>
  <c r="BB175" i="1"/>
  <c r="BB178" i="1"/>
  <c r="AY178" i="1"/>
  <c r="AY175" i="1"/>
  <c r="AY170" i="1"/>
  <c r="AY164" i="1"/>
  <c r="AY160" i="1"/>
  <c r="AY140" i="1"/>
  <c r="AY134" i="1"/>
  <c r="AY123" i="1"/>
  <c r="AY120" i="1"/>
  <c r="AY114" i="1"/>
  <c r="AY107" i="1"/>
  <c r="AY104" i="1"/>
  <c r="AY100" i="1"/>
  <c r="AY87" i="1"/>
  <c r="AY81" i="1"/>
  <c r="AY71" i="1"/>
  <c r="AY68" i="1"/>
  <c r="AY54" i="1"/>
  <c r="AY41" i="1"/>
  <c r="AY36" i="1"/>
  <c r="AY21" i="1"/>
  <c r="AY18" i="1"/>
  <c r="AY14" i="1"/>
  <c r="AZ178" i="1"/>
  <c r="AZ175" i="1"/>
  <c r="AZ164" i="1"/>
  <c r="AZ160" i="1"/>
  <c r="AZ134" i="1"/>
  <c r="AZ123" i="1"/>
  <c r="AZ120" i="1"/>
  <c r="AZ114" i="1"/>
  <c r="AZ107" i="1"/>
  <c r="AZ104" i="1"/>
  <c r="AZ100" i="1"/>
  <c r="AZ87" i="1"/>
  <c r="AZ81" i="1"/>
  <c r="AZ71" i="1"/>
  <c r="AZ68" i="1"/>
  <c r="AZ41" i="1"/>
  <c r="AZ21" i="1"/>
  <c r="AZ18" i="1"/>
  <c r="AZ14" i="1"/>
  <c r="AN44" i="2"/>
  <c r="AR44" i="2"/>
  <c r="AR48" i="2" s="1"/>
  <c r="AY43" i="2"/>
  <c r="AY41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2" i="2"/>
  <c r="AY27" i="2"/>
  <c r="AY13" i="2"/>
  <c r="AY14" i="2"/>
  <c r="AY15" i="2"/>
  <c r="AY16" i="2"/>
  <c r="AY12" i="2"/>
  <c r="S8" i="3"/>
  <c r="AW43" i="2"/>
  <c r="AT44" i="2"/>
  <c r="AT48" i="2" s="1"/>
  <c r="AT18" i="2"/>
  <c r="AT20" i="2" s="1"/>
  <c r="AR18" i="2"/>
  <c r="AR20" i="2" s="1"/>
  <c r="AP44" i="2"/>
  <c r="AP48" i="2" s="1"/>
  <c r="AP18" i="2"/>
  <c r="AP9" i="2"/>
  <c r="S37" i="3"/>
  <c r="S35" i="3"/>
  <c r="S34" i="3"/>
  <c r="S33" i="3"/>
  <c r="S28" i="3"/>
  <c r="S26" i="3"/>
  <c r="S27" i="3"/>
  <c r="S25" i="3"/>
  <c r="S14" i="3"/>
  <c r="S12" i="3"/>
  <c r="S10" i="3"/>
  <c r="S18" i="3" s="1"/>
  <c r="S39" i="3" s="1"/>
  <c r="U10" i="3"/>
  <c r="U14" i="3"/>
  <c r="U18" i="3"/>
  <c r="U28" i="3"/>
  <c r="U35" i="3"/>
  <c r="O35" i="3"/>
  <c r="O28" i="3"/>
  <c r="O37" i="3" s="1"/>
  <c r="O18" i="3"/>
  <c r="O39" i="3" s="1"/>
  <c r="O14" i="3"/>
  <c r="O10" i="3"/>
  <c r="M14" i="3"/>
  <c r="M35" i="3"/>
  <c r="M28" i="3"/>
  <c r="M10" i="3"/>
  <c r="L35" i="3"/>
  <c r="L28" i="3"/>
  <c r="L37" i="3" s="1"/>
  <c r="L14" i="3"/>
  <c r="L10" i="3"/>
  <c r="L18" i="3" s="1"/>
  <c r="BF175" i="1" l="1"/>
  <c r="AT52" i="2"/>
  <c r="BF120" i="1"/>
  <c r="BF104" i="1"/>
  <c r="BF87" i="1"/>
  <c r="AY44" i="2"/>
  <c r="AY48" i="2" s="1"/>
  <c r="AY18" i="2"/>
  <c r="BF41" i="1"/>
  <c r="BF81" i="1"/>
  <c r="BF170" i="1"/>
  <c r="BF68" i="1"/>
  <c r="BF54" i="1"/>
  <c r="BF55" i="1" s="1"/>
  <c r="AZ183" i="1"/>
  <c r="BF140" i="1"/>
  <c r="BF134" i="1"/>
  <c r="BF114" i="1"/>
  <c r="BF100" i="1"/>
  <c r="BF36" i="1"/>
  <c r="BF18" i="1"/>
  <c r="BF14" i="1"/>
  <c r="BB183" i="1"/>
  <c r="AY55" i="1"/>
  <c r="AZ55" i="1"/>
  <c r="AY183" i="1"/>
  <c r="AR52" i="2"/>
  <c r="AP20" i="2"/>
  <c r="AP52" i="2" s="1"/>
  <c r="U37" i="3"/>
  <c r="U39" i="3" s="1"/>
  <c r="M37" i="3"/>
  <c r="M18" i="3"/>
  <c r="M39" i="3" s="1"/>
  <c r="L39" i="3"/>
  <c r="AY185" i="1" l="1"/>
  <c r="AZ185" i="1"/>
  <c r="BC170" i="1"/>
  <c r="BD169" i="1"/>
  <c r="BA44" i="2"/>
  <c r="BA48" i="2" s="1"/>
  <c r="BH157" i="1" s="1"/>
  <c r="BH160" i="1" s="1"/>
  <c r="BH183" i="1" s="1"/>
  <c r="BA18" i="2"/>
  <c r="BA20" i="2" s="1"/>
  <c r="BH44" i="1" l="1"/>
  <c r="BA52" i="2"/>
  <c r="S13" i="3"/>
  <c r="S22" i="3"/>
  <c r="S23" i="3"/>
  <c r="S24" i="3"/>
  <c r="S30" i="3"/>
  <c r="S31" i="3"/>
  <c r="S32" i="3"/>
  <c r="BH185" i="1" l="1"/>
  <c r="BH55" i="1"/>
  <c r="BF46" i="1"/>
  <c r="BF56" i="1"/>
  <c r="BF57" i="1"/>
  <c r="BF58" i="1"/>
  <c r="BF59" i="1"/>
  <c r="BF62" i="1"/>
  <c r="BF63" i="1"/>
  <c r="BF64" i="1"/>
  <c r="BF116" i="1"/>
  <c r="BF122" i="1"/>
  <c r="BF159" i="1"/>
  <c r="BF163" i="1"/>
  <c r="BF180" i="1"/>
  <c r="BF181" i="1"/>
  <c r="BF182" i="1"/>
  <c r="BC140" i="1" l="1"/>
  <c r="BD139" i="1"/>
  <c r="BC36" i="1"/>
  <c r="AW14" i="1"/>
  <c r="AT140" i="1"/>
  <c r="AT36" i="1"/>
  <c r="AV178" i="1"/>
  <c r="AV175" i="1"/>
  <c r="AV170" i="1"/>
  <c r="AV164" i="1"/>
  <c r="AV160" i="1"/>
  <c r="AV140" i="1"/>
  <c r="AV134" i="1"/>
  <c r="AV123" i="1"/>
  <c r="AV120" i="1"/>
  <c r="AV114" i="1"/>
  <c r="AV107" i="1"/>
  <c r="AV104" i="1"/>
  <c r="AV100" i="1"/>
  <c r="AV87" i="1"/>
  <c r="AV81" i="1"/>
  <c r="AV71" i="1"/>
  <c r="AV68" i="1"/>
  <c r="AV54" i="1"/>
  <c r="AV41" i="1"/>
  <c r="AV36" i="1"/>
  <c r="AV21" i="1"/>
  <c r="AV18" i="1"/>
  <c r="AV14" i="1"/>
  <c r="AW18" i="1"/>
  <c r="AW21" i="1"/>
  <c r="AW41" i="1"/>
  <c r="AW54" i="1"/>
  <c r="AW68" i="1"/>
  <c r="AW71" i="1"/>
  <c r="AW81" i="1"/>
  <c r="AW87" i="1"/>
  <c r="AW100" i="1"/>
  <c r="AW104" i="1"/>
  <c r="AW107" i="1"/>
  <c r="AW114" i="1"/>
  <c r="AW120" i="1"/>
  <c r="AW123" i="1"/>
  <c r="AW134" i="1"/>
  <c r="AW140" i="1"/>
  <c r="AW160" i="1"/>
  <c r="AW164" i="1"/>
  <c r="AW170" i="1"/>
  <c r="AW175" i="1"/>
  <c r="AW178" i="1"/>
  <c r="AT178" i="1"/>
  <c r="AT175" i="1"/>
  <c r="AT170" i="1"/>
  <c r="AT164" i="1"/>
  <c r="AT160" i="1"/>
  <c r="AT134" i="1"/>
  <c r="AT123" i="1"/>
  <c r="AT120" i="1"/>
  <c r="AT114" i="1"/>
  <c r="AT107" i="1"/>
  <c r="AT104" i="1"/>
  <c r="AT100" i="1"/>
  <c r="AT87" i="1"/>
  <c r="AT81" i="1"/>
  <c r="AT71" i="1"/>
  <c r="AT68" i="1"/>
  <c r="AT54" i="1"/>
  <c r="AT41" i="1"/>
  <c r="AT21" i="1"/>
  <c r="AT18" i="1"/>
  <c r="AT14" i="1"/>
  <c r="AW183" i="1" l="1"/>
  <c r="AV183" i="1"/>
  <c r="AT183" i="1"/>
  <c r="AV55" i="1"/>
  <c r="AT55" i="1"/>
  <c r="AW55" i="1"/>
  <c r="AY24" i="2"/>
  <c r="AY25" i="2"/>
  <c r="AY26" i="2"/>
  <c r="AY46" i="2"/>
  <c r="AY49" i="2"/>
  <c r="AY50" i="2"/>
  <c r="AY8" i="2"/>
  <c r="AW30" i="2"/>
  <c r="AW31" i="2"/>
  <c r="AW32" i="2"/>
  <c r="AW33" i="2"/>
  <c r="AW34" i="2"/>
  <c r="AW39" i="2"/>
  <c r="AW29" i="2"/>
  <c r="AW42" i="2"/>
  <c r="AW40" i="2"/>
  <c r="AW38" i="2"/>
  <c r="AW13" i="2"/>
  <c r="AW14" i="2"/>
  <c r="AW15" i="2"/>
  <c r="AW16" i="2"/>
  <c r="AW17" i="2"/>
  <c r="AU18" i="2"/>
  <c r="AN48" i="2"/>
  <c r="AN18" i="2"/>
  <c r="AN20" i="2" s="1"/>
  <c r="AK44" i="2"/>
  <c r="AK48" i="2" s="1"/>
  <c r="AK18" i="2"/>
  <c r="AK20" i="2" s="1"/>
  <c r="E35" i="3"/>
  <c r="E28" i="3"/>
  <c r="E37" i="3" s="1"/>
  <c r="E14" i="3"/>
  <c r="E10" i="3"/>
  <c r="I35" i="3"/>
  <c r="I28" i="3"/>
  <c r="I14" i="3"/>
  <c r="I10" i="3"/>
  <c r="P14" i="3"/>
  <c r="C35" i="3"/>
  <c r="C28" i="3"/>
  <c r="C14" i="3"/>
  <c r="C10" i="3"/>
  <c r="BF183" i="1" l="1"/>
  <c r="AV185" i="1"/>
  <c r="I37" i="3"/>
  <c r="C37" i="3"/>
  <c r="AT185" i="1"/>
  <c r="AW185" i="1"/>
  <c r="AN52" i="2"/>
  <c r="AK52" i="2"/>
  <c r="E18" i="3"/>
  <c r="E39" i="3" s="1"/>
  <c r="C18" i="3"/>
  <c r="C39" i="3" s="1"/>
  <c r="I18" i="3"/>
  <c r="BF185" i="1" l="1"/>
  <c r="I39" i="3"/>
  <c r="BC160" i="1" l="1"/>
  <c r="BD157" i="1"/>
  <c r="AM44" i="2"/>
  <c r="AM48" i="2" s="1"/>
  <c r="AU44" i="2"/>
  <c r="AM18" i="2"/>
  <c r="AM9" i="2"/>
  <c r="J35" i="3"/>
  <c r="J28" i="3"/>
  <c r="J14" i="3"/>
  <c r="J10" i="3"/>
  <c r="BD138" i="1"/>
  <c r="BD96" i="1"/>
  <c r="BD78" i="1"/>
  <c r="BD33" i="1"/>
  <c r="BC14" i="1"/>
  <c r="BD13" i="1"/>
  <c r="AU48" i="2" l="1"/>
  <c r="AW48" i="2" s="1"/>
  <c r="J18" i="3"/>
  <c r="J37" i="3"/>
  <c r="AM20" i="2"/>
  <c r="AM52" i="2" s="1"/>
  <c r="F43" i="1"/>
  <c r="G43" i="1" s="1"/>
  <c r="K43" i="1"/>
  <c r="L43" i="1" s="1"/>
  <c r="P43" i="1"/>
  <c r="Q43" i="1" s="1"/>
  <c r="F44" i="1"/>
  <c r="K44" i="1"/>
  <c r="N44" i="1"/>
  <c r="P44" i="1" s="1"/>
  <c r="S44" i="1"/>
  <c r="U44" i="1" s="1"/>
  <c r="V44" i="1" s="1"/>
  <c r="T44" i="1"/>
  <c r="X44" i="1"/>
  <c r="Z44" i="1" s="1"/>
  <c r="AA44" i="1" s="1"/>
  <c r="Y44" i="1"/>
  <c r="AC44" i="1"/>
  <c r="AE44" i="1"/>
  <c r="AG44" i="1" s="1"/>
  <c r="AH44" i="1" s="1"/>
  <c r="AJ44" i="1"/>
  <c r="BD44" i="1"/>
  <c r="J39" i="3" l="1"/>
  <c r="P35" i="3"/>
  <c r="Q35" i="3" s="1"/>
  <c r="F35" i="3"/>
  <c r="Q34" i="3"/>
  <c r="Q33" i="3"/>
  <c r="P10" i="3"/>
  <c r="Q10" i="3" s="1"/>
  <c r="Q8" i="3"/>
  <c r="P28" i="3"/>
  <c r="Q28" i="3" s="1"/>
  <c r="F28" i="3"/>
  <c r="Q27" i="3"/>
  <c r="Q26" i="3"/>
  <c r="Q25" i="3"/>
  <c r="Q14" i="3"/>
  <c r="F14" i="3"/>
  <c r="Q12" i="3"/>
  <c r="Q9" i="3"/>
  <c r="AG44" i="2"/>
  <c r="AG48" i="2" s="1"/>
  <c r="AG18" i="2"/>
  <c r="AG9" i="2"/>
  <c r="F37" i="3" l="1"/>
  <c r="P37" i="3"/>
  <c r="Q37" i="3" s="1"/>
  <c r="F18" i="3"/>
  <c r="P18" i="3"/>
  <c r="AG20" i="2"/>
  <c r="AQ36" i="1"/>
  <c r="F39" i="3" l="1"/>
  <c r="AG52" i="2"/>
  <c r="P39" i="3"/>
  <c r="Q39" i="3" s="1"/>
  <c r="Q18" i="3"/>
  <c r="AH44" i="2"/>
  <c r="AH18" i="2"/>
  <c r="AH9" i="2"/>
  <c r="AY9" i="2" s="1"/>
  <c r="AY20" i="2" s="1"/>
  <c r="AY52" i="2" s="1"/>
  <c r="BD153" i="1"/>
  <c r="AJ153" i="1"/>
  <c r="AS36" i="1"/>
  <c r="BD30" i="1"/>
  <c r="BD31" i="1"/>
  <c r="AQ178" i="1"/>
  <c r="AQ175" i="1"/>
  <c r="AQ170" i="1"/>
  <c r="AQ164" i="1"/>
  <c r="BF164" i="1" s="1"/>
  <c r="AQ160" i="1"/>
  <c r="AQ140" i="1"/>
  <c r="AQ134" i="1"/>
  <c r="AQ123" i="1"/>
  <c r="BF123" i="1" s="1"/>
  <c r="AQ120" i="1"/>
  <c r="AQ114" i="1"/>
  <c r="AQ107" i="1"/>
  <c r="AQ104" i="1"/>
  <c r="AQ100" i="1"/>
  <c r="AQ87" i="1"/>
  <c r="AQ81" i="1"/>
  <c r="AQ71" i="1"/>
  <c r="AQ68" i="1"/>
  <c r="AQ54" i="1"/>
  <c r="AQ41" i="1"/>
  <c r="AQ21" i="1"/>
  <c r="BF21" i="1" s="1"/>
  <c r="AQ18" i="1"/>
  <c r="AQ14" i="1"/>
  <c r="AQ183" i="1" l="1"/>
  <c r="AH48" i="2"/>
  <c r="AH20" i="2"/>
  <c r="AQ55" i="1"/>
  <c r="AF54" i="1"/>
  <c r="Y54" i="1"/>
  <c r="T54" i="1"/>
  <c r="AE18" i="2"/>
  <c r="AE20" i="2" s="1"/>
  <c r="AE44" i="2"/>
  <c r="AE48" i="2" s="1"/>
  <c r="AD44" i="2"/>
  <c r="AD48" i="2" s="1"/>
  <c r="AD18" i="2"/>
  <c r="AD9" i="2"/>
  <c r="BC100" i="1"/>
  <c r="BD100" i="1" s="1"/>
  <c r="BC104" i="1"/>
  <c r="BD67" i="1"/>
  <c r="AS164" i="1"/>
  <c r="AS160" i="1"/>
  <c r="AS140" i="1"/>
  <c r="AM178" i="1"/>
  <c r="AM175" i="1"/>
  <c r="AM170" i="1"/>
  <c r="AM164" i="1"/>
  <c r="AM160" i="1"/>
  <c r="AL160" i="1"/>
  <c r="AM140" i="1"/>
  <c r="AM134" i="1"/>
  <c r="AM123" i="1"/>
  <c r="AM120" i="1"/>
  <c r="AM114" i="1"/>
  <c r="AM107" i="1"/>
  <c r="AM104" i="1"/>
  <c r="AM100" i="1"/>
  <c r="AM87" i="1"/>
  <c r="AN77" i="1"/>
  <c r="AO77" i="1" s="1"/>
  <c r="AN75" i="1"/>
  <c r="AO75" i="1" s="1"/>
  <c r="AN74" i="1"/>
  <c r="AO74" i="1" s="1"/>
  <c r="AM81" i="1"/>
  <c r="AM71" i="1"/>
  <c r="AM68" i="1"/>
  <c r="BD32" i="1"/>
  <c r="BD29" i="1"/>
  <c r="AM54" i="1"/>
  <c r="AN38" i="1"/>
  <c r="AO38" i="1" s="1"/>
  <c r="AM41" i="1"/>
  <c r="AM36" i="1"/>
  <c r="AM21" i="1"/>
  <c r="AM18" i="1"/>
  <c r="AM14" i="1"/>
  <c r="BD182" i="1"/>
  <c r="BD181" i="1"/>
  <c r="BD180" i="1"/>
  <c r="BD177" i="1"/>
  <c r="BD173" i="1"/>
  <c r="BD172" i="1"/>
  <c r="BD168" i="1"/>
  <c r="BD167" i="1"/>
  <c r="BD166" i="1"/>
  <c r="BD162" i="1"/>
  <c r="BD159" i="1"/>
  <c r="BD156" i="1"/>
  <c r="BD158" i="1"/>
  <c r="BD155" i="1"/>
  <c r="BD152" i="1"/>
  <c r="BD151" i="1"/>
  <c r="BD150" i="1"/>
  <c r="BD149" i="1"/>
  <c r="BD148" i="1"/>
  <c r="BD147" i="1"/>
  <c r="BD146" i="1"/>
  <c r="BD145" i="1"/>
  <c r="BD144" i="1"/>
  <c r="BD143" i="1"/>
  <c r="BD142" i="1"/>
  <c r="BD137" i="1"/>
  <c r="BD136" i="1"/>
  <c r="BD133" i="1"/>
  <c r="BD132" i="1"/>
  <c r="BD131" i="1"/>
  <c r="BD130" i="1"/>
  <c r="BD129" i="1"/>
  <c r="BD128" i="1"/>
  <c r="BD127" i="1"/>
  <c r="BD126" i="1"/>
  <c r="BD125" i="1"/>
  <c r="BD122" i="1"/>
  <c r="BD119" i="1"/>
  <c r="BD118" i="1"/>
  <c r="BD117" i="1"/>
  <c r="BD116" i="1"/>
  <c r="BD113" i="1"/>
  <c r="BD112" i="1"/>
  <c r="BD111" i="1"/>
  <c r="BD110" i="1"/>
  <c r="BD106" i="1"/>
  <c r="BD103" i="1"/>
  <c r="BD102" i="1"/>
  <c r="BD99" i="1"/>
  <c r="BD98" i="1"/>
  <c r="BD97" i="1"/>
  <c r="BD95" i="1"/>
  <c r="BD94" i="1"/>
  <c r="BD93" i="1"/>
  <c r="BD92" i="1"/>
  <c r="BD91" i="1"/>
  <c r="BD90" i="1"/>
  <c r="BD89" i="1"/>
  <c r="BD86" i="1"/>
  <c r="BD85" i="1"/>
  <c r="BD84" i="1"/>
  <c r="BD83" i="1"/>
  <c r="BD79" i="1"/>
  <c r="BD77" i="1"/>
  <c r="BD76" i="1"/>
  <c r="BD75" i="1"/>
  <c r="BD74" i="1"/>
  <c r="BD73" i="1"/>
  <c r="BD66" i="1"/>
  <c r="BD65" i="1"/>
  <c r="BD64" i="1"/>
  <c r="BD63" i="1"/>
  <c r="BD62" i="1"/>
  <c r="BD58" i="1"/>
  <c r="BD57" i="1"/>
  <c r="BD56" i="1"/>
  <c r="BD48" i="1"/>
  <c r="BD47" i="1"/>
  <c r="BD46" i="1"/>
  <c r="BD40" i="1"/>
  <c r="BD39" i="1"/>
  <c r="BD38" i="1"/>
  <c r="BD28" i="1"/>
  <c r="BD27" i="1"/>
  <c r="BD26" i="1"/>
  <c r="BD25" i="1"/>
  <c r="BD24" i="1"/>
  <c r="BD20" i="1"/>
  <c r="BD17" i="1"/>
  <c r="BD16" i="1"/>
  <c r="BD12" i="1"/>
  <c r="BD11" i="1"/>
  <c r="BD10" i="1"/>
  <c r="BD14" i="1"/>
  <c r="BC18" i="1"/>
  <c r="BD18" i="1" s="1"/>
  <c r="BC21" i="1"/>
  <c r="BD21" i="1" s="1"/>
  <c r="BC41" i="1"/>
  <c r="BD41" i="1" s="1"/>
  <c r="BD54" i="1"/>
  <c r="BC68" i="1"/>
  <c r="BD68" i="1" s="1"/>
  <c r="BC71" i="1"/>
  <c r="BC81" i="1"/>
  <c r="BD81" i="1" s="1"/>
  <c r="BC87" i="1"/>
  <c r="BD87" i="1" s="1"/>
  <c r="BC107" i="1"/>
  <c r="BD107" i="1" s="1"/>
  <c r="BC114" i="1"/>
  <c r="BD114" i="1" s="1"/>
  <c r="BC120" i="1"/>
  <c r="BC123" i="1"/>
  <c r="BD123" i="1" s="1"/>
  <c r="BC134" i="1"/>
  <c r="BD134" i="1" s="1"/>
  <c r="BD140" i="1"/>
  <c r="BC164" i="1"/>
  <c r="BD164" i="1" s="1"/>
  <c r="BD170" i="1"/>
  <c r="BC175" i="1"/>
  <c r="BD175" i="1" s="1"/>
  <c r="BC178" i="1"/>
  <c r="BD178" i="1" s="1"/>
  <c r="AN9" i="1"/>
  <c r="AO9" i="1" s="1"/>
  <c r="AG9" i="1"/>
  <c r="AH9" i="1" s="1"/>
  <c r="AN182" i="1"/>
  <c r="AO182" i="1" s="1"/>
  <c r="AN181" i="1"/>
  <c r="AO181" i="1" s="1"/>
  <c r="AN180" i="1"/>
  <c r="AO180" i="1" s="1"/>
  <c r="AN177" i="1"/>
  <c r="AO177" i="1" s="1"/>
  <c r="AN173" i="1"/>
  <c r="AO173" i="1" s="1"/>
  <c r="AN172" i="1"/>
  <c r="AO172" i="1" s="1"/>
  <c r="AN168" i="1"/>
  <c r="AO168" i="1" s="1"/>
  <c r="AN167" i="1"/>
  <c r="AO167" i="1" s="1"/>
  <c r="AN166" i="1"/>
  <c r="AO166" i="1" s="1"/>
  <c r="AN162" i="1"/>
  <c r="AO162" i="1" s="1"/>
  <c r="AN156" i="1"/>
  <c r="AO156" i="1" s="1"/>
  <c r="AN144" i="1"/>
  <c r="AO144" i="1" s="1"/>
  <c r="AN143" i="1"/>
  <c r="AO143" i="1" s="1"/>
  <c r="AN142" i="1"/>
  <c r="AO142" i="1" s="1"/>
  <c r="AN137" i="1"/>
  <c r="AO137" i="1" s="1"/>
  <c r="AN136" i="1"/>
  <c r="AO136" i="1" s="1"/>
  <c r="AN133" i="1"/>
  <c r="AO133" i="1" s="1"/>
  <c r="AN132" i="1"/>
  <c r="AO132" i="1" s="1"/>
  <c r="AN131" i="1"/>
  <c r="AO131" i="1" s="1"/>
  <c r="AN130" i="1"/>
  <c r="AO130" i="1" s="1"/>
  <c r="AN129" i="1"/>
  <c r="AO129" i="1" s="1"/>
  <c r="AN126" i="1"/>
  <c r="AO126" i="1" s="1"/>
  <c r="AN125" i="1"/>
  <c r="AO125" i="1" s="1"/>
  <c r="AN122" i="1"/>
  <c r="AO122" i="1" s="1"/>
  <c r="AN119" i="1"/>
  <c r="AO119" i="1" s="1"/>
  <c r="AN118" i="1"/>
  <c r="AO118" i="1" s="1"/>
  <c r="AN117" i="1"/>
  <c r="AO117" i="1" s="1"/>
  <c r="AN116" i="1"/>
  <c r="AO116" i="1" s="1"/>
  <c r="AN113" i="1"/>
  <c r="AO113" i="1" s="1"/>
  <c r="AN112" i="1"/>
  <c r="AO112" i="1" s="1"/>
  <c r="AN111" i="1"/>
  <c r="AO111" i="1" s="1"/>
  <c r="AN110" i="1"/>
  <c r="AO110" i="1" s="1"/>
  <c r="AN109" i="1"/>
  <c r="AO109" i="1" s="1"/>
  <c r="AN106" i="1"/>
  <c r="AO106" i="1" s="1"/>
  <c r="AN102" i="1"/>
  <c r="AO102" i="1" s="1"/>
  <c r="AN98" i="1"/>
  <c r="AO98" i="1" s="1"/>
  <c r="AN97" i="1"/>
  <c r="AO97" i="1" s="1"/>
  <c r="AN95" i="1"/>
  <c r="AO95" i="1" s="1"/>
  <c r="AN94" i="1"/>
  <c r="AO94" i="1" s="1"/>
  <c r="AN93" i="1"/>
  <c r="AO93" i="1" s="1"/>
  <c r="AN92" i="1"/>
  <c r="AO92" i="1" s="1"/>
  <c r="AN89" i="1"/>
  <c r="AO89" i="1" s="1"/>
  <c r="AN86" i="1"/>
  <c r="AO86" i="1" s="1"/>
  <c r="AN85" i="1"/>
  <c r="AO85" i="1" s="1"/>
  <c r="AN84" i="1"/>
  <c r="AO84" i="1" s="1"/>
  <c r="AN83" i="1"/>
  <c r="AO83" i="1" s="1"/>
  <c r="AN79" i="1"/>
  <c r="AO79" i="1" s="1"/>
  <c r="AN76" i="1"/>
  <c r="AO76" i="1" s="1"/>
  <c r="AN73" i="1"/>
  <c r="AO73" i="1" s="1"/>
  <c r="AN70" i="1"/>
  <c r="AO70" i="1" s="1"/>
  <c r="AN67" i="1"/>
  <c r="AO67" i="1" s="1"/>
  <c r="AN66" i="1"/>
  <c r="AO66" i="1" s="1"/>
  <c r="AN65" i="1"/>
  <c r="AO65" i="1" s="1"/>
  <c r="AN64" i="1"/>
  <c r="AO64" i="1" s="1"/>
  <c r="AN63" i="1"/>
  <c r="AO63" i="1" s="1"/>
  <c r="AN62" i="1"/>
  <c r="AO62" i="1" s="1"/>
  <c r="AN49" i="1"/>
  <c r="AN48" i="1"/>
  <c r="AO48" i="1" s="1"/>
  <c r="AN47" i="1"/>
  <c r="AO47" i="1" s="1"/>
  <c r="AN46" i="1"/>
  <c r="AO46" i="1" s="1"/>
  <c r="AN40" i="1"/>
  <c r="AO40" i="1" s="1"/>
  <c r="AN39" i="1"/>
  <c r="AO39" i="1" s="1"/>
  <c r="AN28" i="1"/>
  <c r="AO28" i="1" s="1"/>
  <c r="AN27" i="1"/>
  <c r="AO27" i="1" s="1"/>
  <c r="AN26" i="1"/>
  <c r="AO26" i="1" s="1"/>
  <c r="AN25" i="1"/>
  <c r="AO25" i="1" s="1"/>
  <c r="AN24" i="1"/>
  <c r="AO24" i="1" s="1"/>
  <c r="AN20" i="1"/>
  <c r="AO20" i="1" s="1"/>
  <c r="AN17" i="1"/>
  <c r="AO17" i="1" s="1"/>
  <c r="AN16" i="1"/>
  <c r="AO16" i="1" s="1"/>
  <c r="AN12" i="1"/>
  <c r="AO12" i="1" s="1"/>
  <c r="AN11" i="1"/>
  <c r="AO11" i="1" s="1"/>
  <c r="AN10" i="1"/>
  <c r="AO10" i="1" s="1"/>
  <c r="AG182" i="1"/>
  <c r="AH182" i="1" s="1"/>
  <c r="AG181" i="1"/>
  <c r="AH181" i="1" s="1"/>
  <c r="AG180" i="1"/>
  <c r="AH180" i="1" s="1"/>
  <c r="AG177" i="1"/>
  <c r="AH177" i="1" s="1"/>
  <c r="AG173" i="1"/>
  <c r="AH173" i="1" s="1"/>
  <c r="AG172" i="1"/>
  <c r="AH172" i="1" s="1"/>
  <c r="AG168" i="1"/>
  <c r="AH168" i="1" s="1"/>
  <c r="AG167" i="1"/>
  <c r="AH167" i="1" s="1"/>
  <c r="AG166" i="1"/>
  <c r="AH166" i="1" s="1"/>
  <c r="AG162" i="1"/>
  <c r="AH162" i="1" s="1"/>
  <c r="AG156" i="1"/>
  <c r="AH156" i="1" s="1"/>
  <c r="AG144" i="1"/>
  <c r="AH144" i="1" s="1"/>
  <c r="AG143" i="1"/>
  <c r="AH143" i="1" s="1"/>
  <c r="AG142" i="1"/>
  <c r="AH142" i="1" s="1"/>
  <c r="AG137" i="1"/>
  <c r="AH137" i="1" s="1"/>
  <c r="AG136" i="1"/>
  <c r="AH136" i="1" s="1"/>
  <c r="AG133" i="1"/>
  <c r="AH133" i="1" s="1"/>
  <c r="AG132" i="1"/>
  <c r="AH132" i="1" s="1"/>
  <c r="AG131" i="1"/>
  <c r="AH131" i="1" s="1"/>
  <c r="AG130" i="1"/>
  <c r="AH130" i="1" s="1"/>
  <c r="AG129" i="1"/>
  <c r="AH129" i="1" s="1"/>
  <c r="AG126" i="1"/>
  <c r="AH126" i="1" s="1"/>
  <c r="AG125" i="1"/>
  <c r="AH125" i="1" s="1"/>
  <c r="AG122" i="1"/>
  <c r="AH122" i="1" s="1"/>
  <c r="AG119" i="1"/>
  <c r="AH119" i="1" s="1"/>
  <c r="AG118" i="1"/>
  <c r="AH118" i="1" s="1"/>
  <c r="AG117" i="1"/>
  <c r="AH117" i="1" s="1"/>
  <c r="AG116" i="1"/>
  <c r="AH116" i="1" s="1"/>
  <c r="AG113" i="1"/>
  <c r="AH113" i="1" s="1"/>
  <c r="AG112" i="1"/>
  <c r="AH112" i="1" s="1"/>
  <c r="AG111" i="1"/>
  <c r="AH111" i="1" s="1"/>
  <c r="AG110" i="1"/>
  <c r="AH110" i="1" s="1"/>
  <c r="AG109" i="1"/>
  <c r="AH109" i="1" s="1"/>
  <c r="AG106" i="1"/>
  <c r="AH106" i="1" s="1"/>
  <c r="AG102" i="1"/>
  <c r="AH102" i="1" s="1"/>
  <c r="AG98" i="1"/>
  <c r="AH98" i="1" s="1"/>
  <c r="AG97" i="1"/>
  <c r="AH97" i="1" s="1"/>
  <c r="AG95" i="1"/>
  <c r="AH95" i="1" s="1"/>
  <c r="AG94" i="1"/>
  <c r="AH94" i="1" s="1"/>
  <c r="AG93" i="1"/>
  <c r="AH93" i="1" s="1"/>
  <c r="AG92" i="1"/>
  <c r="AH92" i="1" s="1"/>
  <c r="AG89" i="1"/>
  <c r="AH89" i="1" s="1"/>
  <c r="AG86" i="1"/>
  <c r="AH86" i="1" s="1"/>
  <c r="AG85" i="1"/>
  <c r="AH85" i="1" s="1"/>
  <c r="AG84" i="1"/>
  <c r="AH84" i="1" s="1"/>
  <c r="AG83" i="1"/>
  <c r="AH83" i="1" s="1"/>
  <c r="AG79" i="1"/>
  <c r="AH79" i="1" s="1"/>
  <c r="AG76" i="1"/>
  <c r="AH76" i="1" s="1"/>
  <c r="AG73" i="1"/>
  <c r="AH73" i="1" s="1"/>
  <c r="AG70" i="1"/>
  <c r="AH70" i="1" s="1"/>
  <c r="AG67" i="1"/>
  <c r="AH67" i="1" s="1"/>
  <c r="AG66" i="1"/>
  <c r="AH66" i="1" s="1"/>
  <c r="AG65" i="1"/>
  <c r="AH65" i="1" s="1"/>
  <c r="AG64" i="1"/>
  <c r="AH64" i="1" s="1"/>
  <c r="AG63" i="1"/>
  <c r="AH63" i="1" s="1"/>
  <c r="AG62" i="1"/>
  <c r="AH62" i="1" s="1"/>
  <c r="AG48" i="1"/>
  <c r="AH48" i="1" s="1"/>
  <c r="AG47" i="1"/>
  <c r="AH47" i="1" s="1"/>
  <c r="AG46" i="1"/>
  <c r="AG40" i="1"/>
  <c r="AH40" i="1" s="1"/>
  <c r="AG39" i="1"/>
  <c r="AH39" i="1" s="1"/>
  <c r="AG28" i="1"/>
  <c r="AH28" i="1" s="1"/>
  <c r="AG27" i="1"/>
  <c r="AH27" i="1" s="1"/>
  <c r="AG26" i="1"/>
  <c r="AH26" i="1" s="1"/>
  <c r="AG25" i="1"/>
  <c r="AH25" i="1" s="1"/>
  <c r="AG24" i="1"/>
  <c r="AH24" i="1" s="1"/>
  <c r="AG20" i="1"/>
  <c r="AH20" i="1" s="1"/>
  <c r="AG17" i="1"/>
  <c r="AH17" i="1" s="1"/>
  <c r="AG16" i="1"/>
  <c r="AH16" i="1" s="1"/>
  <c r="AG12" i="1"/>
  <c r="AH12" i="1" s="1"/>
  <c r="AG11" i="1"/>
  <c r="AH11" i="1" s="1"/>
  <c r="AG10" i="1"/>
  <c r="AH10" i="1" s="1"/>
  <c r="Z9" i="1"/>
  <c r="AA9" i="1" s="1"/>
  <c r="Z182" i="1"/>
  <c r="AA182" i="1" s="1"/>
  <c r="Z181" i="1"/>
  <c r="AA181" i="1" s="1"/>
  <c r="Z180" i="1"/>
  <c r="AA180" i="1" s="1"/>
  <c r="Z177" i="1"/>
  <c r="AA177" i="1" s="1"/>
  <c r="Z173" i="1"/>
  <c r="AA173" i="1" s="1"/>
  <c r="Z172" i="1"/>
  <c r="AA172" i="1" s="1"/>
  <c r="Z168" i="1"/>
  <c r="AA168" i="1" s="1"/>
  <c r="Z167" i="1"/>
  <c r="AA167" i="1" s="1"/>
  <c r="Z166" i="1"/>
  <c r="AA166" i="1" s="1"/>
  <c r="Z162" i="1"/>
  <c r="AA162" i="1" s="1"/>
  <c r="Z156" i="1"/>
  <c r="AA156" i="1" s="1"/>
  <c r="Z144" i="1"/>
  <c r="AA144" i="1" s="1"/>
  <c r="Z143" i="1"/>
  <c r="AA143" i="1" s="1"/>
  <c r="Z142" i="1"/>
  <c r="AA142" i="1" s="1"/>
  <c r="Z137" i="1"/>
  <c r="AA137" i="1" s="1"/>
  <c r="Z136" i="1"/>
  <c r="AA136" i="1" s="1"/>
  <c r="Z133" i="1"/>
  <c r="AA133" i="1" s="1"/>
  <c r="Z132" i="1"/>
  <c r="AA132" i="1" s="1"/>
  <c r="Z131" i="1"/>
  <c r="AA131" i="1" s="1"/>
  <c r="Z130" i="1"/>
  <c r="AA130" i="1" s="1"/>
  <c r="Z129" i="1"/>
  <c r="AA129" i="1" s="1"/>
  <c r="Z126" i="1"/>
  <c r="AA126" i="1" s="1"/>
  <c r="Z125" i="1"/>
  <c r="AA125" i="1" s="1"/>
  <c r="Z122" i="1"/>
  <c r="AA122" i="1" s="1"/>
  <c r="Z119" i="1"/>
  <c r="AA119" i="1" s="1"/>
  <c r="Z118" i="1"/>
  <c r="AA118" i="1" s="1"/>
  <c r="Z117" i="1"/>
  <c r="AA117" i="1" s="1"/>
  <c r="Z116" i="1"/>
  <c r="AA116" i="1" s="1"/>
  <c r="Z113" i="1"/>
  <c r="AA113" i="1" s="1"/>
  <c r="Z112" i="1"/>
  <c r="AA112" i="1" s="1"/>
  <c r="Z111" i="1"/>
  <c r="AA111" i="1" s="1"/>
  <c r="Z110" i="1"/>
  <c r="AA110" i="1" s="1"/>
  <c r="Z109" i="1"/>
  <c r="AA109" i="1" s="1"/>
  <c r="Z106" i="1"/>
  <c r="AA106" i="1" s="1"/>
  <c r="Z102" i="1"/>
  <c r="AA102" i="1" s="1"/>
  <c r="Z98" i="1"/>
  <c r="AA98" i="1" s="1"/>
  <c r="Z97" i="1"/>
  <c r="AA97" i="1" s="1"/>
  <c r="Z95" i="1"/>
  <c r="AA95" i="1" s="1"/>
  <c r="Z94" i="1"/>
  <c r="AA94" i="1" s="1"/>
  <c r="Z93" i="1"/>
  <c r="AA93" i="1" s="1"/>
  <c r="Z92" i="1"/>
  <c r="AA92" i="1" s="1"/>
  <c r="Z89" i="1"/>
  <c r="AA89" i="1" s="1"/>
  <c r="Z86" i="1"/>
  <c r="AA86" i="1" s="1"/>
  <c r="Z85" i="1"/>
  <c r="AA85" i="1" s="1"/>
  <c r="Z84" i="1"/>
  <c r="AA84" i="1" s="1"/>
  <c r="Z83" i="1"/>
  <c r="AA83" i="1" s="1"/>
  <c r="Z79" i="1"/>
  <c r="AA79" i="1" s="1"/>
  <c r="Z76" i="1"/>
  <c r="AA76" i="1" s="1"/>
  <c r="Z73" i="1"/>
  <c r="AA73" i="1" s="1"/>
  <c r="Z70" i="1"/>
  <c r="AA70" i="1" s="1"/>
  <c r="Z67" i="1"/>
  <c r="AA67" i="1" s="1"/>
  <c r="Z66" i="1"/>
  <c r="AA66" i="1" s="1"/>
  <c r="Z65" i="1"/>
  <c r="AA65" i="1" s="1"/>
  <c r="Z64" i="1"/>
  <c r="AA64" i="1" s="1"/>
  <c r="Z63" i="1"/>
  <c r="AA63" i="1" s="1"/>
  <c r="Z62" i="1"/>
  <c r="AA62" i="1" s="1"/>
  <c r="Z48" i="1"/>
  <c r="AA48" i="1" s="1"/>
  <c r="Z47" i="1"/>
  <c r="AA47" i="1" s="1"/>
  <c r="Z46" i="1"/>
  <c r="AA46" i="1" s="1"/>
  <c r="AA54" i="1" s="1"/>
  <c r="Z40" i="1"/>
  <c r="AA40" i="1" s="1"/>
  <c r="Z39" i="1"/>
  <c r="AA39" i="1" s="1"/>
  <c r="Z28" i="1"/>
  <c r="AA28" i="1" s="1"/>
  <c r="Z27" i="1"/>
  <c r="AA27" i="1" s="1"/>
  <c r="Z26" i="1"/>
  <c r="AA26" i="1" s="1"/>
  <c r="Z25" i="1"/>
  <c r="AA25" i="1" s="1"/>
  <c r="Z24" i="1"/>
  <c r="AA24" i="1" s="1"/>
  <c r="Z20" i="1"/>
  <c r="AA20" i="1" s="1"/>
  <c r="Z17" i="1"/>
  <c r="AA17" i="1" s="1"/>
  <c r="Z16" i="1"/>
  <c r="AA16" i="1" s="1"/>
  <c r="Z12" i="1"/>
  <c r="AA12" i="1" s="1"/>
  <c r="Z11" i="1"/>
  <c r="AA11" i="1" s="1"/>
  <c r="Z10" i="1"/>
  <c r="AA10" i="1" s="1"/>
  <c r="AJ9" i="1"/>
  <c r="AC9" i="1"/>
  <c r="BC183" i="1" l="1"/>
  <c r="AH52" i="2"/>
  <c r="AD20" i="2"/>
  <c r="AD52" i="2" s="1"/>
  <c r="AQ185" i="1"/>
  <c r="BD120" i="1"/>
  <c r="BD36" i="1"/>
  <c r="AE52" i="2"/>
  <c r="AM55" i="1"/>
  <c r="AM183" i="1"/>
  <c r="BD104" i="1"/>
  <c r="BD160" i="1"/>
  <c r="AN160" i="1"/>
  <c r="AO160" i="1" s="1"/>
  <c r="BC55" i="1"/>
  <c r="AN54" i="1"/>
  <c r="AH46" i="1"/>
  <c r="AS178" i="1"/>
  <c r="AS175" i="1"/>
  <c r="AS170" i="1"/>
  <c r="AS134" i="1"/>
  <c r="AS123" i="1"/>
  <c r="AS120" i="1"/>
  <c r="AS114" i="1"/>
  <c r="AS107" i="1"/>
  <c r="AS104" i="1"/>
  <c r="AS100" i="1"/>
  <c r="AS87" i="1"/>
  <c r="AS81" i="1"/>
  <c r="AS71" i="1"/>
  <c r="AS68" i="1"/>
  <c r="AS41" i="1"/>
  <c r="AS18" i="1"/>
  <c r="AS21" i="1"/>
  <c r="AS14" i="1"/>
  <c r="AE54" i="1"/>
  <c r="AD54" i="1"/>
  <c r="AB54" i="1"/>
  <c r="X54" i="1"/>
  <c r="W54" i="1"/>
  <c r="E54" i="1"/>
  <c r="AW8" i="2"/>
  <c r="T160" i="1"/>
  <c r="U160" i="1" s="1"/>
  <c r="V160" i="1" s="1"/>
  <c r="AW12" i="2"/>
  <c r="AW18" i="2" s="1"/>
  <c r="AW51" i="2"/>
  <c r="AW50" i="2"/>
  <c r="AW49" i="2"/>
  <c r="AW27" i="2"/>
  <c r="AW44" i="2" s="1"/>
  <c r="AM159" i="1"/>
  <c r="AM58" i="1"/>
  <c r="AM57" i="1"/>
  <c r="AM56" i="1"/>
  <c r="AJ182" i="1"/>
  <c r="AJ181" i="1"/>
  <c r="AJ180" i="1"/>
  <c r="AJ177" i="1"/>
  <c r="AJ173" i="1"/>
  <c r="AJ172" i="1"/>
  <c r="AJ168" i="1"/>
  <c r="AJ167" i="1"/>
  <c r="AJ166" i="1"/>
  <c r="AJ162" i="1"/>
  <c r="AJ159" i="1"/>
  <c r="AJ156" i="1"/>
  <c r="AJ158" i="1"/>
  <c r="AJ155" i="1"/>
  <c r="AJ152" i="1"/>
  <c r="AJ151" i="1"/>
  <c r="AJ150" i="1"/>
  <c r="AJ149" i="1"/>
  <c r="AJ148" i="1"/>
  <c r="AJ147" i="1"/>
  <c r="AJ146" i="1"/>
  <c r="AJ145" i="1"/>
  <c r="AJ144" i="1"/>
  <c r="AJ143" i="1"/>
  <c r="AJ142" i="1"/>
  <c r="AJ137" i="1"/>
  <c r="AJ136" i="1"/>
  <c r="AJ133" i="1"/>
  <c r="AJ132" i="1"/>
  <c r="AJ131" i="1"/>
  <c r="AJ130" i="1"/>
  <c r="AJ129" i="1"/>
  <c r="AJ128" i="1"/>
  <c r="AJ127" i="1"/>
  <c r="AJ126" i="1"/>
  <c r="AJ125" i="1"/>
  <c r="AJ122" i="1"/>
  <c r="AJ119" i="1"/>
  <c r="AJ118" i="1"/>
  <c r="AJ117" i="1"/>
  <c r="AJ116" i="1"/>
  <c r="AJ113" i="1"/>
  <c r="AJ112" i="1"/>
  <c r="AJ111" i="1"/>
  <c r="AJ110" i="1"/>
  <c r="AJ109" i="1"/>
  <c r="AJ106" i="1"/>
  <c r="AJ102" i="1"/>
  <c r="AJ98" i="1"/>
  <c r="AJ97" i="1"/>
  <c r="AJ95" i="1"/>
  <c r="AJ94" i="1"/>
  <c r="AJ93" i="1"/>
  <c r="AJ92" i="1"/>
  <c r="AJ91" i="1"/>
  <c r="AJ90" i="1"/>
  <c r="AJ89" i="1"/>
  <c r="AJ86" i="1"/>
  <c r="AJ85" i="1"/>
  <c r="AJ84" i="1"/>
  <c r="AJ83" i="1"/>
  <c r="AJ79" i="1"/>
  <c r="AJ77" i="1"/>
  <c r="AJ76" i="1"/>
  <c r="AJ75" i="1"/>
  <c r="AJ74" i="1"/>
  <c r="AJ73" i="1"/>
  <c r="AJ70" i="1"/>
  <c r="AJ67" i="1"/>
  <c r="AJ66" i="1"/>
  <c r="AJ65" i="1"/>
  <c r="AJ64" i="1"/>
  <c r="AJ63" i="1"/>
  <c r="AJ62" i="1"/>
  <c r="AJ58" i="1"/>
  <c r="AJ57" i="1"/>
  <c r="AJ56" i="1"/>
  <c r="AJ48" i="1"/>
  <c r="AJ47" i="1"/>
  <c r="AJ46" i="1"/>
  <c r="AJ40" i="1"/>
  <c r="AJ39" i="1"/>
  <c r="AJ38" i="1"/>
  <c r="AJ28" i="1"/>
  <c r="AJ27" i="1"/>
  <c r="AJ26" i="1"/>
  <c r="AJ25" i="1"/>
  <c r="AJ24" i="1"/>
  <c r="AJ20" i="1"/>
  <c r="AJ17" i="1"/>
  <c r="AJ16" i="1"/>
  <c r="AJ12" i="1"/>
  <c r="AJ11" i="1"/>
  <c r="AJ10" i="1"/>
  <c r="AF120" i="1"/>
  <c r="AU9" i="2"/>
  <c r="AW9" i="2" s="1"/>
  <c r="AJ44" i="2"/>
  <c r="AJ48" i="2" s="1"/>
  <c r="AJ18" i="2"/>
  <c r="AF160" i="1"/>
  <c r="AL68" i="1"/>
  <c r="AN68" i="1" s="1"/>
  <c r="AO68" i="1" s="1"/>
  <c r="AE81" i="1"/>
  <c r="AL81" i="1"/>
  <c r="AN81" i="1" s="1"/>
  <c r="AO81" i="1" s="1"/>
  <c r="T44" i="2"/>
  <c r="T48" i="2" s="1"/>
  <c r="X44" i="2"/>
  <c r="X48" i="2" s="1"/>
  <c r="Y44" i="2"/>
  <c r="AB44" i="2"/>
  <c r="AA44" i="2"/>
  <c r="AA48" i="2" s="1"/>
  <c r="AA18" i="2"/>
  <c r="AA9" i="2"/>
  <c r="AC182" i="1"/>
  <c r="AC181" i="1"/>
  <c r="AC180" i="1"/>
  <c r="AC177" i="1"/>
  <c r="AC173" i="1"/>
  <c r="AC172" i="1"/>
  <c r="AC168" i="1"/>
  <c r="AC167" i="1"/>
  <c r="AC166" i="1"/>
  <c r="AC162" i="1"/>
  <c r="AC159" i="1"/>
  <c r="AC156" i="1"/>
  <c r="AC158" i="1"/>
  <c r="AC155" i="1"/>
  <c r="AC152" i="1"/>
  <c r="AC151" i="1"/>
  <c r="AC150" i="1"/>
  <c r="AC149" i="1"/>
  <c r="AC148" i="1"/>
  <c r="AC147" i="1"/>
  <c r="AC144" i="1"/>
  <c r="AC143" i="1"/>
  <c r="AC142" i="1"/>
  <c r="AC137" i="1"/>
  <c r="AC136" i="1"/>
  <c r="AC133" i="1"/>
  <c r="AC132" i="1"/>
  <c r="AC131" i="1"/>
  <c r="AC130" i="1"/>
  <c r="AC129" i="1"/>
  <c r="AC126" i="1"/>
  <c r="AC125" i="1"/>
  <c r="AC122" i="1"/>
  <c r="AC119" i="1"/>
  <c r="AC118" i="1"/>
  <c r="AC117" i="1"/>
  <c r="AC116" i="1"/>
  <c r="AC113" i="1"/>
  <c r="AC112" i="1"/>
  <c r="AC111" i="1"/>
  <c r="AC110" i="1"/>
  <c r="AC109" i="1"/>
  <c r="AC106" i="1"/>
  <c r="AC102" i="1"/>
  <c r="AC98" i="1"/>
  <c r="AC97" i="1"/>
  <c r="AC94" i="1"/>
  <c r="AC93" i="1"/>
  <c r="AC92" i="1"/>
  <c r="AC89" i="1"/>
  <c r="AC86" i="1"/>
  <c r="AC85" i="1"/>
  <c r="AC84" i="1"/>
  <c r="AC83" i="1"/>
  <c r="AC79" i="1"/>
  <c r="AC76" i="1"/>
  <c r="AC73" i="1"/>
  <c r="AC70" i="1"/>
  <c r="AC67" i="1"/>
  <c r="AC66" i="1"/>
  <c r="AC65" i="1"/>
  <c r="AC64" i="1"/>
  <c r="AC63" i="1"/>
  <c r="AC62" i="1"/>
  <c r="AC58" i="1"/>
  <c r="AC57" i="1"/>
  <c r="AC56" i="1"/>
  <c r="AC48" i="1"/>
  <c r="AC47" i="1"/>
  <c r="AC46" i="1"/>
  <c r="AC40" i="1"/>
  <c r="AC39" i="1"/>
  <c r="AC38" i="1"/>
  <c r="AC28" i="1"/>
  <c r="AC27" i="1"/>
  <c r="AC26" i="1"/>
  <c r="AC25" i="1"/>
  <c r="AC24" i="1"/>
  <c r="AC20" i="1"/>
  <c r="AC17" i="1"/>
  <c r="AC16" i="1"/>
  <c r="AC12" i="1"/>
  <c r="AC11" i="1"/>
  <c r="AC10" i="1"/>
  <c r="AC95" i="1"/>
  <c r="U156" i="1"/>
  <c r="V156" i="1" s="1"/>
  <c r="P156" i="1"/>
  <c r="Q156" i="1" s="1"/>
  <c r="K156" i="1"/>
  <c r="L156" i="1" s="1"/>
  <c r="F156" i="1"/>
  <c r="G156" i="1" s="1"/>
  <c r="Y178" i="1"/>
  <c r="Y175" i="1"/>
  <c r="Y170" i="1"/>
  <c r="Y164" i="1"/>
  <c r="Y18" i="2"/>
  <c r="X18" i="2"/>
  <c r="X9" i="2"/>
  <c r="Y9" i="2" s="1"/>
  <c r="Y160" i="1"/>
  <c r="Y140" i="1"/>
  <c r="Y134" i="1"/>
  <c r="Y123" i="1"/>
  <c r="Y120" i="1"/>
  <c r="Y114" i="1"/>
  <c r="Y107" i="1"/>
  <c r="Y104" i="1"/>
  <c r="Y100" i="1"/>
  <c r="Y87" i="1"/>
  <c r="Y81" i="1"/>
  <c r="Y71" i="1"/>
  <c r="Y68" i="1"/>
  <c r="Y41" i="1"/>
  <c r="Y36" i="1"/>
  <c r="Y21" i="1"/>
  <c r="Y18" i="1"/>
  <c r="Y14" i="1"/>
  <c r="X178" i="1"/>
  <c r="X175" i="1"/>
  <c r="X170" i="1"/>
  <c r="X164" i="1"/>
  <c r="X160" i="1"/>
  <c r="X140" i="1"/>
  <c r="X134" i="1"/>
  <c r="X123" i="1"/>
  <c r="X120" i="1"/>
  <c r="X114" i="1"/>
  <c r="X107" i="1"/>
  <c r="X104" i="1"/>
  <c r="X100" i="1"/>
  <c r="X87" i="1"/>
  <c r="X81" i="1"/>
  <c r="X71" i="1"/>
  <c r="X68" i="1"/>
  <c r="X41" i="1"/>
  <c r="X36" i="1"/>
  <c r="X21" i="1"/>
  <c r="X18" i="1"/>
  <c r="X14" i="1"/>
  <c r="AL140" i="1"/>
  <c r="AN140" i="1" s="1"/>
  <c r="AO140" i="1" s="1"/>
  <c r="AL14" i="1"/>
  <c r="AN14" i="1" s="1"/>
  <c r="AO14" i="1" s="1"/>
  <c r="T178" i="1"/>
  <c r="T175" i="1"/>
  <c r="T170" i="1"/>
  <c r="T164" i="1"/>
  <c r="AJ9" i="2"/>
  <c r="F36" i="2"/>
  <c r="G36" i="2" s="1"/>
  <c r="F34" i="2"/>
  <c r="G34" i="2" s="1"/>
  <c r="F32" i="2"/>
  <c r="G32" i="2" s="1"/>
  <c r="F31" i="2"/>
  <c r="G31" i="2" s="1"/>
  <c r="F30" i="2"/>
  <c r="G30" i="2" s="1"/>
  <c r="F27" i="2"/>
  <c r="G27" i="2" s="1"/>
  <c r="K36" i="2"/>
  <c r="L36" i="2" s="1"/>
  <c r="K34" i="2"/>
  <c r="L34" i="2" s="1"/>
  <c r="K32" i="2"/>
  <c r="L32" i="2" s="1"/>
  <c r="K31" i="2"/>
  <c r="L31" i="2" s="1"/>
  <c r="K30" i="2"/>
  <c r="L30" i="2" s="1"/>
  <c r="K27" i="2"/>
  <c r="L27" i="2" s="1"/>
  <c r="P36" i="2"/>
  <c r="Q36" i="2" s="1"/>
  <c r="P34" i="2"/>
  <c r="Q34" i="2" s="1"/>
  <c r="P32" i="2"/>
  <c r="Q32" i="2" s="1"/>
  <c r="P31" i="2"/>
  <c r="Q31" i="2" s="1"/>
  <c r="P30" i="2"/>
  <c r="Q30" i="2" s="1"/>
  <c r="P27" i="2"/>
  <c r="Q27" i="2" s="1"/>
  <c r="U36" i="2"/>
  <c r="V36" i="2" s="1"/>
  <c r="U34" i="2"/>
  <c r="V34" i="2" s="1"/>
  <c r="U32" i="2"/>
  <c r="V32" i="2" s="1"/>
  <c r="U31" i="2"/>
  <c r="V31" i="2" s="1"/>
  <c r="U30" i="2"/>
  <c r="V30" i="2" s="1"/>
  <c r="U27" i="2"/>
  <c r="V27" i="2" s="1"/>
  <c r="T140" i="1"/>
  <c r="S140" i="1"/>
  <c r="T134" i="1"/>
  <c r="T123" i="1"/>
  <c r="T120" i="1"/>
  <c r="U137" i="1"/>
  <c r="V137" i="1" s="1"/>
  <c r="U116" i="1"/>
  <c r="V116" i="1" s="1"/>
  <c r="U64" i="1"/>
  <c r="V64" i="1" s="1"/>
  <c r="U63" i="1"/>
  <c r="V63" i="1" s="1"/>
  <c r="T114" i="1"/>
  <c r="T107" i="1"/>
  <c r="T104" i="1"/>
  <c r="T100" i="1"/>
  <c r="T87" i="1"/>
  <c r="T81" i="1"/>
  <c r="T71" i="1"/>
  <c r="T68" i="1"/>
  <c r="AF140" i="1"/>
  <c r="AE140" i="1"/>
  <c r="AL41" i="1"/>
  <c r="AN41" i="1" s="1"/>
  <c r="AO41" i="1" s="1"/>
  <c r="AE41" i="1"/>
  <c r="AF41" i="1"/>
  <c r="F14" i="2"/>
  <c r="G14" i="2" s="1"/>
  <c r="F13" i="2"/>
  <c r="G13" i="2" s="1"/>
  <c r="F12" i="2"/>
  <c r="G12" i="2" s="1"/>
  <c r="K14" i="2"/>
  <c r="L14" i="2" s="1"/>
  <c r="K13" i="2"/>
  <c r="L13" i="2" s="1"/>
  <c r="K12" i="2"/>
  <c r="L12" i="2" s="1"/>
  <c r="P14" i="2"/>
  <c r="Q14" i="2" s="1"/>
  <c r="P13" i="2"/>
  <c r="Q13" i="2" s="1"/>
  <c r="P12" i="2"/>
  <c r="Q12" i="2" s="1"/>
  <c r="U14" i="2"/>
  <c r="U13" i="2"/>
  <c r="V13" i="2" s="1"/>
  <c r="U12" i="2"/>
  <c r="V12" i="2" s="1"/>
  <c r="T18" i="2"/>
  <c r="T41" i="1"/>
  <c r="S41" i="1"/>
  <c r="T36" i="1"/>
  <c r="T21" i="1"/>
  <c r="P12" i="1"/>
  <c r="Q12" i="1" s="1"/>
  <c r="P11" i="1"/>
  <c r="Q11" i="1" s="1"/>
  <c r="P10" i="1"/>
  <c r="Q10" i="1" s="1"/>
  <c r="P17" i="1"/>
  <c r="Q17" i="1" s="1"/>
  <c r="P16" i="1"/>
  <c r="Q16" i="1" s="1"/>
  <c r="P20" i="1"/>
  <c r="Q20" i="1" s="1"/>
  <c r="P28" i="1"/>
  <c r="Q28" i="1" s="1"/>
  <c r="P27" i="1"/>
  <c r="Q27" i="1" s="1"/>
  <c r="P26" i="1"/>
  <c r="Q26" i="1" s="1"/>
  <c r="P25" i="1"/>
  <c r="Q25" i="1" s="1"/>
  <c r="P24" i="1"/>
  <c r="Q24" i="1" s="1"/>
  <c r="P40" i="1"/>
  <c r="Q40" i="1" s="1"/>
  <c r="P39" i="1"/>
  <c r="Q39" i="1" s="1"/>
  <c r="P48" i="1"/>
  <c r="Q48" i="1" s="1"/>
  <c r="P47" i="1"/>
  <c r="Q47" i="1" s="1"/>
  <c r="P46" i="1"/>
  <c r="Q46" i="1" s="1"/>
  <c r="K48" i="1"/>
  <c r="L48" i="1" s="1"/>
  <c r="K47" i="1"/>
  <c r="L47" i="1" s="1"/>
  <c r="K46" i="1"/>
  <c r="L46" i="1" s="1"/>
  <c r="F48" i="1"/>
  <c r="G48" i="1" s="1"/>
  <c r="F47" i="1"/>
  <c r="G47" i="1" s="1"/>
  <c r="F46" i="1"/>
  <c r="G46" i="1" s="1"/>
  <c r="K40" i="1"/>
  <c r="L40" i="1" s="1"/>
  <c r="K39" i="1"/>
  <c r="L39" i="1" s="1"/>
  <c r="F40" i="1"/>
  <c r="G40" i="1" s="1"/>
  <c r="F39" i="1"/>
  <c r="G39" i="1" s="1"/>
  <c r="F28" i="1"/>
  <c r="G28" i="1" s="1"/>
  <c r="F27" i="1"/>
  <c r="G27" i="1" s="1"/>
  <c r="F26" i="1"/>
  <c r="G26" i="1" s="1"/>
  <c r="F25" i="1"/>
  <c r="G25" i="1" s="1"/>
  <c r="F24" i="1"/>
  <c r="G24" i="1" s="1"/>
  <c r="K28" i="1"/>
  <c r="L28" i="1" s="1"/>
  <c r="K27" i="1"/>
  <c r="L27" i="1" s="1"/>
  <c r="K26" i="1"/>
  <c r="L26" i="1" s="1"/>
  <c r="K25" i="1"/>
  <c r="L25" i="1" s="1"/>
  <c r="K24" i="1"/>
  <c r="L24" i="1" s="1"/>
  <c r="K20" i="1"/>
  <c r="L20" i="1" s="1"/>
  <c r="F20" i="1"/>
  <c r="G20" i="1" s="1"/>
  <c r="F17" i="1"/>
  <c r="G17" i="1" s="1"/>
  <c r="F16" i="1"/>
  <c r="G16" i="1" s="1"/>
  <c r="K17" i="1"/>
  <c r="L17" i="1" s="1"/>
  <c r="K16" i="1"/>
  <c r="L16" i="1" s="1"/>
  <c r="K12" i="1"/>
  <c r="L12" i="1" s="1"/>
  <c r="K11" i="1"/>
  <c r="L11" i="1" s="1"/>
  <c r="K10" i="1"/>
  <c r="L10" i="1" s="1"/>
  <c r="K9" i="1"/>
  <c r="L9" i="1" s="1"/>
  <c r="F12" i="1"/>
  <c r="G12" i="1" s="1"/>
  <c r="F11" i="1"/>
  <c r="G11" i="1" s="1"/>
  <c r="F10" i="1"/>
  <c r="G10" i="1" s="1"/>
  <c r="F9" i="1"/>
  <c r="G9" i="1" s="1"/>
  <c r="U17" i="1"/>
  <c r="V17" i="1" s="1"/>
  <c r="U16" i="1"/>
  <c r="V16" i="1" s="1"/>
  <c r="U20" i="1"/>
  <c r="V20" i="1" s="1"/>
  <c r="U28" i="1"/>
  <c r="V28" i="1" s="1"/>
  <c r="U27" i="1"/>
  <c r="V27" i="1" s="1"/>
  <c r="U26" i="1"/>
  <c r="V26" i="1" s="1"/>
  <c r="U25" i="1"/>
  <c r="V25" i="1" s="1"/>
  <c r="U24" i="1"/>
  <c r="V24" i="1" s="1"/>
  <c r="U40" i="1"/>
  <c r="V40" i="1" s="1"/>
  <c r="U39" i="1"/>
  <c r="V39" i="1" s="1"/>
  <c r="U48" i="1"/>
  <c r="V48" i="1" s="1"/>
  <c r="U47" i="1"/>
  <c r="V47" i="1" s="1"/>
  <c r="U46" i="1"/>
  <c r="V46" i="1" s="1"/>
  <c r="V54" i="1" s="1"/>
  <c r="P9" i="1"/>
  <c r="Q9" i="1" s="1"/>
  <c r="T18" i="1"/>
  <c r="U12" i="1"/>
  <c r="V12" i="1" s="1"/>
  <c r="U11" i="1"/>
  <c r="V11" i="1" s="1"/>
  <c r="U10" i="1"/>
  <c r="V10" i="1" s="1"/>
  <c r="U9" i="1"/>
  <c r="V9" i="1" s="1"/>
  <c r="T14" i="1"/>
  <c r="AE36" i="1"/>
  <c r="F62" i="1"/>
  <c r="G62" i="1" s="1"/>
  <c r="K62" i="1"/>
  <c r="L62" i="1" s="1"/>
  <c r="P62" i="1"/>
  <c r="Q62" i="1" s="1"/>
  <c r="U62" i="1"/>
  <c r="V62" i="1" s="1"/>
  <c r="F65" i="1"/>
  <c r="G65" i="1" s="1"/>
  <c r="K65" i="1"/>
  <c r="L65" i="1" s="1"/>
  <c r="P65" i="1"/>
  <c r="Q65" i="1" s="1"/>
  <c r="U65" i="1"/>
  <c r="V65" i="1" s="1"/>
  <c r="F66" i="1"/>
  <c r="G66" i="1" s="1"/>
  <c r="K66" i="1"/>
  <c r="L66" i="1" s="1"/>
  <c r="P66" i="1"/>
  <c r="Q66" i="1" s="1"/>
  <c r="U66" i="1"/>
  <c r="V66" i="1" s="1"/>
  <c r="F67" i="1"/>
  <c r="G67" i="1" s="1"/>
  <c r="K67" i="1"/>
  <c r="L67" i="1" s="1"/>
  <c r="P67" i="1"/>
  <c r="Q67" i="1" s="1"/>
  <c r="U67" i="1"/>
  <c r="V67" i="1" s="1"/>
  <c r="D68" i="1"/>
  <c r="E68" i="1"/>
  <c r="I68" i="1"/>
  <c r="J68" i="1"/>
  <c r="N68" i="1"/>
  <c r="O68" i="1"/>
  <c r="S68" i="1"/>
  <c r="AE68" i="1"/>
  <c r="AF68" i="1"/>
  <c r="F70" i="1"/>
  <c r="G70" i="1" s="1"/>
  <c r="K70" i="1"/>
  <c r="L70" i="1" s="1"/>
  <c r="P70" i="1"/>
  <c r="Q70" i="1" s="1"/>
  <c r="U70" i="1"/>
  <c r="V70" i="1" s="1"/>
  <c r="D71" i="1"/>
  <c r="E71" i="1"/>
  <c r="I71" i="1"/>
  <c r="J71" i="1"/>
  <c r="N71" i="1"/>
  <c r="O71" i="1"/>
  <c r="S71" i="1"/>
  <c r="AE71" i="1"/>
  <c r="AF71" i="1"/>
  <c r="AL71" i="1"/>
  <c r="AN71" i="1" s="1"/>
  <c r="AO71" i="1" s="1"/>
  <c r="F73" i="1"/>
  <c r="G73" i="1" s="1"/>
  <c r="K73" i="1"/>
  <c r="L73" i="1" s="1"/>
  <c r="P73" i="1"/>
  <c r="Q73" i="1" s="1"/>
  <c r="U73" i="1"/>
  <c r="V73" i="1" s="1"/>
  <c r="F76" i="1"/>
  <c r="G76" i="1" s="1"/>
  <c r="K76" i="1"/>
  <c r="L76" i="1" s="1"/>
  <c r="P76" i="1"/>
  <c r="Q76" i="1" s="1"/>
  <c r="U76" i="1"/>
  <c r="V76" i="1" s="1"/>
  <c r="F79" i="1"/>
  <c r="G79" i="1" s="1"/>
  <c r="K79" i="1"/>
  <c r="L79" i="1" s="1"/>
  <c r="P79" i="1"/>
  <c r="Q79" i="1" s="1"/>
  <c r="U79" i="1"/>
  <c r="V79" i="1" s="1"/>
  <c r="D81" i="1"/>
  <c r="E81" i="1"/>
  <c r="I81" i="1"/>
  <c r="J81" i="1"/>
  <c r="N81" i="1"/>
  <c r="O81" i="1"/>
  <c r="S81" i="1"/>
  <c r="AF81" i="1"/>
  <c r="F83" i="1"/>
  <c r="G83" i="1" s="1"/>
  <c r="K83" i="1"/>
  <c r="L83" i="1" s="1"/>
  <c r="P83" i="1"/>
  <c r="Q83" i="1" s="1"/>
  <c r="U83" i="1"/>
  <c r="V83" i="1" s="1"/>
  <c r="F84" i="1"/>
  <c r="G84" i="1" s="1"/>
  <c r="K84" i="1"/>
  <c r="L84" i="1" s="1"/>
  <c r="P84" i="1"/>
  <c r="Q84" i="1" s="1"/>
  <c r="U84" i="1"/>
  <c r="V84" i="1" s="1"/>
  <c r="AE87" i="1"/>
  <c r="S44" i="2"/>
  <c r="S48" i="2" s="1"/>
  <c r="O44" i="2"/>
  <c r="O48" i="2" s="1"/>
  <c r="N44" i="2"/>
  <c r="N48" i="2" s="1"/>
  <c r="J44" i="2"/>
  <c r="J48" i="2" s="1"/>
  <c r="I44" i="2"/>
  <c r="I48" i="2" s="1"/>
  <c r="E44" i="2"/>
  <c r="E48" i="2" s="1"/>
  <c r="D44" i="2"/>
  <c r="D48" i="2" s="1"/>
  <c r="AB9" i="2"/>
  <c r="AB18" i="2"/>
  <c r="S18" i="2"/>
  <c r="O18" i="2"/>
  <c r="O20" i="2" s="1"/>
  <c r="N18" i="2"/>
  <c r="J18" i="2"/>
  <c r="I18" i="2"/>
  <c r="I20" i="2" s="1"/>
  <c r="E18" i="2"/>
  <c r="E20" i="2" s="1"/>
  <c r="D18" i="2"/>
  <c r="D20" i="2" s="1"/>
  <c r="AL178" i="1"/>
  <c r="AN178" i="1" s="1"/>
  <c r="AO178" i="1" s="1"/>
  <c r="AL175" i="1"/>
  <c r="AN175" i="1" s="1"/>
  <c r="AO175" i="1" s="1"/>
  <c r="AL170" i="1"/>
  <c r="AN170" i="1" s="1"/>
  <c r="AO170" i="1" s="1"/>
  <c r="AL164" i="1"/>
  <c r="AN164" i="1" s="1"/>
  <c r="AO164" i="1" s="1"/>
  <c r="AL134" i="1"/>
  <c r="AN134" i="1" s="1"/>
  <c r="AO134" i="1" s="1"/>
  <c r="AL123" i="1"/>
  <c r="AN123" i="1" s="1"/>
  <c r="AO123" i="1" s="1"/>
  <c r="AL120" i="1"/>
  <c r="AN120" i="1" s="1"/>
  <c r="AO120" i="1" s="1"/>
  <c r="AL114" i="1"/>
  <c r="AN114" i="1" s="1"/>
  <c r="AO114" i="1" s="1"/>
  <c r="AL107" i="1"/>
  <c r="AN107" i="1" s="1"/>
  <c r="AO107" i="1" s="1"/>
  <c r="AL104" i="1"/>
  <c r="AN104" i="1" s="1"/>
  <c r="AO104" i="1" s="1"/>
  <c r="AL100" i="1"/>
  <c r="AN100" i="1" s="1"/>
  <c r="AO100" i="1" s="1"/>
  <c r="AL87" i="1"/>
  <c r="AN87" i="1" s="1"/>
  <c r="AO87" i="1" s="1"/>
  <c r="AL36" i="1"/>
  <c r="AN36" i="1" s="1"/>
  <c r="AO36" i="1" s="1"/>
  <c r="AL21" i="1"/>
  <c r="AN21" i="1" s="1"/>
  <c r="AO21" i="1" s="1"/>
  <c r="AL18" i="1"/>
  <c r="AN18" i="1" s="1"/>
  <c r="AO18" i="1" s="1"/>
  <c r="U182" i="1"/>
  <c r="V182" i="1" s="1"/>
  <c r="U181" i="1"/>
  <c r="V181" i="1" s="1"/>
  <c r="U180" i="1"/>
  <c r="V180" i="1" s="1"/>
  <c r="U177" i="1"/>
  <c r="V177" i="1" s="1"/>
  <c r="U173" i="1"/>
  <c r="V173" i="1" s="1"/>
  <c r="U172" i="1"/>
  <c r="V172" i="1" s="1"/>
  <c r="U168" i="1"/>
  <c r="V168" i="1" s="1"/>
  <c r="U167" i="1"/>
  <c r="V167" i="1" s="1"/>
  <c r="U166" i="1"/>
  <c r="V166" i="1" s="1"/>
  <c r="U162" i="1"/>
  <c r="V162" i="1" s="1"/>
  <c r="U144" i="1"/>
  <c r="V144" i="1" s="1"/>
  <c r="U143" i="1"/>
  <c r="V143" i="1" s="1"/>
  <c r="U142" i="1"/>
  <c r="V142" i="1" s="1"/>
  <c r="U136" i="1"/>
  <c r="V136" i="1" s="1"/>
  <c r="U133" i="1"/>
  <c r="V133" i="1" s="1"/>
  <c r="U132" i="1"/>
  <c r="V132" i="1" s="1"/>
  <c r="U131" i="1"/>
  <c r="V131" i="1" s="1"/>
  <c r="U130" i="1"/>
  <c r="V130" i="1" s="1"/>
  <c r="U129" i="1"/>
  <c r="V129" i="1" s="1"/>
  <c r="U126" i="1"/>
  <c r="V126" i="1" s="1"/>
  <c r="U125" i="1"/>
  <c r="V125" i="1" s="1"/>
  <c r="U122" i="1"/>
  <c r="V122" i="1" s="1"/>
  <c r="U119" i="1"/>
  <c r="V119" i="1" s="1"/>
  <c r="U118" i="1"/>
  <c r="V118" i="1" s="1"/>
  <c r="U117" i="1"/>
  <c r="V117" i="1" s="1"/>
  <c r="U113" i="1"/>
  <c r="V113" i="1" s="1"/>
  <c r="U112" i="1"/>
  <c r="V112" i="1" s="1"/>
  <c r="U111" i="1"/>
  <c r="V111" i="1" s="1"/>
  <c r="U110" i="1"/>
  <c r="V110" i="1" s="1"/>
  <c r="U109" i="1"/>
  <c r="V109" i="1" s="1"/>
  <c r="U106" i="1"/>
  <c r="V106" i="1" s="1"/>
  <c r="U102" i="1"/>
  <c r="V102" i="1" s="1"/>
  <c r="U98" i="1"/>
  <c r="V98" i="1" s="1"/>
  <c r="U97" i="1"/>
  <c r="V97" i="1" s="1"/>
  <c r="U95" i="1"/>
  <c r="V95" i="1" s="1"/>
  <c r="U94" i="1"/>
  <c r="V94" i="1" s="1"/>
  <c r="U93" i="1"/>
  <c r="V93" i="1" s="1"/>
  <c r="U92" i="1"/>
  <c r="V92" i="1" s="1"/>
  <c r="U89" i="1"/>
  <c r="V89" i="1" s="1"/>
  <c r="U86" i="1"/>
  <c r="V86" i="1" s="1"/>
  <c r="U85" i="1"/>
  <c r="V85" i="1" s="1"/>
  <c r="AF178" i="1"/>
  <c r="AF175" i="1"/>
  <c r="AF170" i="1"/>
  <c r="AF164" i="1"/>
  <c r="AF134" i="1"/>
  <c r="AF123" i="1"/>
  <c r="AF114" i="1"/>
  <c r="AF107" i="1"/>
  <c r="AF104" i="1"/>
  <c r="AF100" i="1"/>
  <c r="AF87" i="1"/>
  <c r="AF36" i="1"/>
  <c r="AF21" i="1"/>
  <c r="AF18" i="1"/>
  <c r="AF14" i="1"/>
  <c r="AE178" i="1"/>
  <c r="AE175" i="1"/>
  <c r="AE170" i="1"/>
  <c r="AE164" i="1"/>
  <c r="AE160" i="1"/>
  <c r="AE134" i="1"/>
  <c r="AE123" i="1"/>
  <c r="AE120" i="1"/>
  <c r="AE114" i="1"/>
  <c r="AE107" i="1"/>
  <c r="AE104" i="1"/>
  <c r="AE100" i="1"/>
  <c r="AE21" i="1"/>
  <c r="AE18" i="1"/>
  <c r="AE14" i="1"/>
  <c r="S178" i="1"/>
  <c r="S175" i="1"/>
  <c r="S170" i="1"/>
  <c r="S164" i="1"/>
  <c r="S134" i="1"/>
  <c r="S123" i="1"/>
  <c r="S120" i="1"/>
  <c r="S114" i="1"/>
  <c r="S107" i="1"/>
  <c r="S104" i="1"/>
  <c r="S100" i="1"/>
  <c r="S87" i="1"/>
  <c r="S54" i="1"/>
  <c r="S36" i="1"/>
  <c r="S21" i="1"/>
  <c r="S18" i="1"/>
  <c r="S14" i="1"/>
  <c r="P182" i="1"/>
  <c r="Q182" i="1" s="1"/>
  <c r="P181" i="1"/>
  <c r="Q181" i="1" s="1"/>
  <c r="P180" i="1"/>
  <c r="Q180" i="1" s="1"/>
  <c r="P177" i="1"/>
  <c r="Q177" i="1" s="1"/>
  <c r="P173" i="1"/>
  <c r="Q173" i="1" s="1"/>
  <c r="P172" i="1"/>
  <c r="Q172" i="1" s="1"/>
  <c r="P168" i="1"/>
  <c r="Q168" i="1" s="1"/>
  <c r="P167" i="1"/>
  <c r="Q167" i="1" s="1"/>
  <c r="P166" i="1"/>
  <c r="Q166" i="1" s="1"/>
  <c r="P162" i="1"/>
  <c r="Q162" i="1" s="1"/>
  <c r="P144" i="1"/>
  <c r="Q144" i="1" s="1"/>
  <c r="P143" i="1"/>
  <c r="Q143" i="1" s="1"/>
  <c r="P142" i="1"/>
  <c r="Q142" i="1" s="1"/>
  <c r="P136" i="1"/>
  <c r="Q136" i="1" s="1"/>
  <c r="P133" i="1"/>
  <c r="Q133" i="1" s="1"/>
  <c r="P132" i="1"/>
  <c r="Q132" i="1" s="1"/>
  <c r="P131" i="1"/>
  <c r="Q131" i="1" s="1"/>
  <c r="P130" i="1"/>
  <c r="Q130" i="1" s="1"/>
  <c r="P129" i="1"/>
  <c r="Q129" i="1" s="1"/>
  <c r="P126" i="1"/>
  <c r="Q126" i="1" s="1"/>
  <c r="P125" i="1"/>
  <c r="Q125" i="1" s="1"/>
  <c r="P122" i="1"/>
  <c r="Q122" i="1" s="1"/>
  <c r="P119" i="1"/>
  <c r="Q119" i="1" s="1"/>
  <c r="P118" i="1"/>
  <c r="Q118" i="1" s="1"/>
  <c r="P117" i="1"/>
  <c r="Q117" i="1" s="1"/>
  <c r="P113" i="1"/>
  <c r="Q113" i="1" s="1"/>
  <c r="P112" i="1"/>
  <c r="Q112" i="1" s="1"/>
  <c r="P111" i="1"/>
  <c r="Q111" i="1" s="1"/>
  <c r="P110" i="1"/>
  <c r="Q110" i="1" s="1"/>
  <c r="P109" i="1"/>
  <c r="Q109" i="1" s="1"/>
  <c r="P106" i="1"/>
  <c r="Q106" i="1" s="1"/>
  <c r="P102" i="1"/>
  <c r="Q102" i="1" s="1"/>
  <c r="P98" i="1"/>
  <c r="Q98" i="1" s="1"/>
  <c r="P97" i="1"/>
  <c r="Q97" i="1" s="1"/>
  <c r="P95" i="1"/>
  <c r="Q95" i="1" s="1"/>
  <c r="P94" i="1"/>
  <c r="Q94" i="1" s="1"/>
  <c r="P93" i="1"/>
  <c r="Q93" i="1" s="1"/>
  <c r="P92" i="1"/>
  <c r="Q92" i="1" s="1"/>
  <c r="P89" i="1"/>
  <c r="Q89" i="1" s="1"/>
  <c r="P86" i="1"/>
  <c r="Q86" i="1" s="1"/>
  <c r="P85" i="1"/>
  <c r="Q85" i="1" s="1"/>
  <c r="N178" i="1"/>
  <c r="N175" i="1"/>
  <c r="N170" i="1"/>
  <c r="N164" i="1"/>
  <c r="N140" i="1"/>
  <c r="N134" i="1"/>
  <c r="N123" i="1"/>
  <c r="N120" i="1"/>
  <c r="N114" i="1"/>
  <c r="N107" i="1"/>
  <c r="N104" i="1"/>
  <c r="N100" i="1"/>
  <c r="N87" i="1"/>
  <c r="N54" i="1"/>
  <c r="N41" i="1"/>
  <c r="N36" i="1"/>
  <c r="N21" i="1"/>
  <c r="N18" i="1"/>
  <c r="N14" i="1"/>
  <c r="K182" i="1"/>
  <c r="L182" i="1" s="1"/>
  <c r="K181" i="1"/>
  <c r="L181" i="1" s="1"/>
  <c r="K180" i="1"/>
  <c r="L180" i="1" s="1"/>
  <c r="K177" i="1"/>
  <c r="L177" i="1" s="1"/>
  <c r="K173" i="1"/>
  <c r="L173" i="1" s="1"/>
  <c r="K172" i="1"/>
  <c r="L172" i="1" s="1"/>
  <c r="K168" i="1"/>
  <c r="L168" i="1" s="1"/>
  <c r="K167" i="1"/>
  <c r="L167" i="1" s="1"/>
  <c r="K166" i="1"/>
  <c r="L166" i="1" s="1"/>
  <c r="K162" i="1"/>
  <c r="L162" i="1" s="1"/>
  <c r="K144" i="1"/>
  <c r="L144" i="1" s="1"/>
  <c r="K143" i="1"/>
  <c r="L143" i="1" s="1"/>
  <c r="K142" i="1"/>
  <c r="L142" i="1" s="1"/>
  <c r="K136" i="1"/>
  <c r="L136" i="1" s="1"/>
  <c r="K133" i="1"/>
  <c r="L133" i="1" s="1"/>
  <c r="K132" i="1"/>
  <c r="L132" i="1" s="1"/>
  <c r="K131" i="1"/>
  <c r="L131" i="1" s="1"/>
  <c r="K130" i="1"/>
  <c r="L130" i="1" s="1"/>
  <c r="K129" i="1"/>
  <c r="L129" i="1" s="1"/>
  <c r="K126" i="1"/>
  <c r="L126" i="1" s="1"/>
  <c r="K125" i="1"/>
  <c r="L125" i="1" s="1"/>
  <c r="K122" i="1"/>
  <c r="L122" i="1" s="1"/>
  <c r="K119" i="1"/>
  <c r="L119" i="1" s="1"/>
  <c r="K118" i="1"/>
  <c r="L118" i="1" s="1"/>
  <c r="K117" i="1"/>
  <c r="L117" i="1" s="1"/>
  <c r="K113" i="1"/>
  <c r="L113" i="1" s="1"/>
  <c r="K112" i="1"/>
  <c r="L112" i="1" s="1"/>
  <c r="K111" i="1"/>
  <c r="L111" i="1" s="1"/>
  <c r="K110" i="1"/>
  <c r="L110" i="1" s="1"/>
  <c r="K109" i="1"/>
  <c r="L109" i="1" s="1"/>
  <c r="K106" i="1"/>
  <c r="L106" i="1" s="1"/>
  <c r="K102" i="1"/>
  <c r="L102" i="1" s="1"/>
  <c r="K98" i="1"/>
  <c r="L98" i="1" s="1"/>
  <c r="K97" i="1"/>
  <c r="L97" i="1" s="1"/>
  <c r="K95" i="1"/>
  <c r="L95" i="1" s="1"/>
  <c r="K94" i="1"/>
  <c r="L94" i="1" s="1"/>
  <c r="K93" i="1"/>
  <c r="L93" i="1" s="1"/>
  <c r="K92" i="1"/>
  <c r="L92" i="1" s="1"/>
  <c r="K89" i="1"/>
  <c r="L89" i="1" s="1"/>
  <c r="K86" i="1"/>
  <c r="L86" i="1" s="1"/>
  <c r="K85" i="1"/>
  <c r="L85" i="1" s="1"/>
  <c r="O178" i="1"/>
  <c r="O175" i="1"/>
  <c r="O170" i="1"/>
  <c r="O164" i="1"/>
  <c r="O140" i="1"/>
  <c r="O134" i="1"/>
  <c r="O123" i="1"/>
  <c r="O120" i="1"/>
  <c r="O114" i="1"/>
  <c r="O107" i="1"/>
  <c r="O104" i="1"/>
  <c r="O100" i="1"/>
  <c r="O87" i="1"/>
  <c r="O54" i="1"/>
  <c r="O41" i="1"/>
  <c r="O36" i="1"/>
  <c r="O21" i="1"/>
  <c r="O18" i="1"/>
  <c r="O14" i="1"/>
  <c r="J140" i="1"/>
  <c r="J134" i="1"/>
  <c r="J123" i="1"/>
  <c r="J120" i="1"/>
  <c r="J114" i="1"/>
  <c r="J107" i="1"/>
  <c r="J104" i="1"/>
  <c r="J100" i="1"/>
  <c r="J87" i="1"/>
  <c r="J164" i="1"/>
  <c r="J170" i="1"/>
  <c r="J178" i="1"/>
  <c r="J175" i="1"/>
  <c r="J54" i="1"/>
  <c r="J41" i="1"/>
  <c r="J36" i="1"/>
  <c r="J21" i="1"/>
  <c r="J18" i="1"/>
  <c r="J14" i="1"/>
  <c r="E178" i="1"/>
  <c r="E175" i="1"/>
  <c r="E170" i="1"/>
  <c r="E164" i="1"/>
  <c r="E140" i="1"/>
  <c r="E134" i="1"/>
  <c r="E123" i="1"/>
  <c r="E120" i="1"/>
  <c r="E114" i="1"/>
  <c r="E107" i="1"/>
  <c r="E104" i="1"/>
  <c r="E100" i="1"/>
  <c r="E87" i="1"/>
  <c r="E41" i="1"/>
  <c r="E36" i="1"/>
  <c r="E21" i="1"/>
  <c r="E18" i="1"/>
  <c r="E14" i="1"/>
  <c r="I54" i="1"/>
  <c r="I41" i="1"/>
  <c r="I36" i="1"/>
  <c r="I21" i="1"/>
  <c r="I18" i="1"/>
  <c r="I14" i="1"/>
  <c r="I178" i="1"/>
  <c r="I175" i="1"/>
  <c r="I170" i="1"/>
  <c r="I164" i="1"/>
  <c r="I140" i="1"/>
  <c r="I134" i="1"/>
  <c r="I123" i="1"/>
  <c r="I120" i="1"/>
  <c r="I114" i="1"/>
  <c r="I107" i="1"/>
  <c r="I104" i="1"/>
  <c r="I100" i="1"/>
  <c r="D54" i="1"/>
  <c r="D41" i="1"/>
  <c r="D36" i="1"/>
  <c r="D21" i="1"/>
  <c r="D18" i="1"/>
  <c r="D14" i="1"/>
  <c r="D178" i="1"/>
  <c r="D175" i="1"/>
  <c r="D170" i="1"/>
  <c r="D164" i="1"/>
  <c r="D140" i="1"/>
  <c r="D134" i="1"/>
  <c r="D123" i="1"/>
  <c r="D120" i="1"/>
  <c r="D114" i="1"/>
  <c r="D107" i="1"/>
  <c r="D104" i="1"/>
  <c r="D100" i="1"/>
  <c r="D87" i="1"/>
  <c r="F182" i="1"/>
  <c r="G182" i="1" s="1"/>
  <c r="F181" i="1"/>
  <c r="G181" i="1" s="1"/>
  <c r="F180" i="1"/>
  <c r="G180" i="1" s="1"/>
  <c r="F177" i="1"/>
  <c r="G177" i="1" s="1"/>
  <c r="F173" i="1"/>
  <c r="G173" i="1" s="1"/>
  <c r="F172" i="1"/>
  <c r="G172" i="1" s="1"/>
  <c r="F168" i="1"/>
  <c r="G168" i="1" s="1"/>
  <c r="F167" i="1"/>
  <c r="G167" i="1" s="1"/>
  <c r="F166" i="1"/>
  <c r="G166" i="1" s="1"/>
  <c r="F162" i="1"/>
  <c r="G162" i="1" s="1"/>
  <c r="F144" i="1"/>
  <c r="G144" i="1" s="1"/>
  <c r="F143" i="1"/>
  <c r="G143" i="1" s="1"/>
  <c r="F142" i="1"/>
  <c r="G142" i="1" s="1"/>
  <c r="F136" i="1"/>
  <c r="G136" i="1" s="1"/>
  <c r="F133" i="1"/>
  <c r="G133" i="1" s="1"/>
  <c r="F132" i="1"/>
  <c r="G132" i="1" s="1"/>
  <c r="F131" i="1"/>
  <c r="G131" i="1" s="1"/>
  <c r="F130" i="1"/>
  <c r="G130" i="1" s="1"/>
  <c r="F129" i="1"/>
  <c r="G129" i="1" s="1"/>
  <c r="F126" i="1"/>
  <c r="G126" i="1" s="1"/>
  <c r="F125" i="1"/>
  <c r="G125" i="1" s="1"/>
  <c r="F122" i="1"/>
  <c r="G122" i="1" s="1"/>
  <c r="F119" i="1"/>
  <c r="G119" i="1" s="1"/>
  <c r="F118" i="1"/>
  <c r="G118" i="1" s="1"/>
  <c r="F117" i="1"/>
  <c r="G117" i="1" s="1"/>
  <c r="F113" i="1"/>
  <c r="G113" i="1" s="1"/>
  <c r="F112" i="1"/>
  <c r="G112" i="1" s="1"/>
  <c r="F111" i="1"/>
  <c r="G111" i="1" s="1"/>
  <c r="F110" i="1"/>
  <c r="G110" i="1" s="1"/>
  <c r="F109" i="1"/>
  <c r="G109" i="1" s="1"/>
  <c r="F106" i="1"/>
  <c r="G106" i="1" s="1"/>
  <c r="F102" i="1"/>
  <c r="G102" i="1" s="1"/>
  <c r="F98" i="1"/>
  <c r="G98" i="1" s="1"/>
  <c r="F97" i="1"/>
  <c r="G97" i="1" s="1"/>
  <c r="F95" i="1"/>
  <c r="G95" i="1" s="1"/>
  <c r="F94" i="1"/>
  <c r="G94" i="1" s="1"/>
  <c r="F93" i="1"/>
  <c r="G93" i="1" s="1"/>
  <c r="F92" i="1"/>
  <c r="G92" i="1" s="1"/>
  <c r="F89" i="1"/>
  <c r="G89" i="1" s="1"/>
  <c r="F86" i="1"/>
  <c r="G86" i="1" s="1"/>
  <c r="F85" i="1"/>
  <c r="G85" i="1" s="1"/>
  <c r="I87" i="1"/>
  <c r="AS183" i="1" l="1"/>
  <c r="AG178" i="1"/>
  <c r="AH178" i="1" s="1"/>
  <c r="F178" i="1"/>
  <c r="G178" i="1" s="1"/>
  <c r="AG164" i="1"/>
  <c r="AH164" i="1" s="1"/>
  <c r="K164" i="1"/>
  <c r="L164" i="1" s="1"/>
  <c r="AG170" i="1"/>
  <c r="AH170" i="1" s="1"/>
  <c r="F123" i="1"/>
  <c r="G123" i="1" s="1"/>
  <c r="AG175" i="1"/>
  <c r="AH175" i="1" s="1"/>
  <c r="U71" i="1"/>
  <c r="V71" i="1" s="1"/>
  <c r="AB48" i="2"/>
  <c r="P100" i="1"/>
  <c r="Q100" i="1" s="1"/>
  <c r="U18" i="1"/>
  <c r="V18" i="1" s="1"/>
  <c r="AG36" i="1"/>
  <c r="AH36" i="1" s="1"/>
  <c r="AG120" i="1"/>
  <c r="AH120" i="1" s="1"/>
  <c r="AG14" i="1"/>
  <c r="AH14" i="1" s="1"/>
  <c r="Y48" i="2"/>
  <c r="BD55" i="1"/>
  <c r="P18" i="2"/>
  <c r="Q18" i="2" s="1"/>
  <c r="K18" i="2"/>
  <c r="L18" i="2" s="1"/>
  <c r="AA20" i="2"/>
  <c r="AA52" i="2" s="1"/>
  <c r="AU20" i="2"/>
  <c r="AW20" i="2" s="1"/>
  <c r="AM185" i="1"/>
  <c r="BC59" i="1"/>
  <c r="BD59" i="1" s="1"/>
  <c r="BC185" i="1"/>
  <c r="AG160" i="1"/>
  <c r="AH160" i="1" s="1"/>
  <c r="AG21" i="1"/>
  <c r="AH21" i="1" s="1"/>
  <c r="U81" i="1"/>
  <c r="V81" i="1" s="1"/>
  <c r="Z87" i="1"/>
  <c r="AA87" i="1" s="1"/>
  <c r="Z114" i="1"/>
  <c r="AA114" i="1" s="1"/>
  <c r="Z140" i="1"/>
  <c r="AA140" i="1" s="1"/>
  <c r="AG123" i="1"/>
  <c r="AH123" i="1" s="1"/>
  <c r="U170" i="1"/>
  <c r="V170" i="1" s="1"/>
  <c r="Z175" i="1"/>
  <c r="AA175" i="1" s="1"/>
  <c r="P120" i="1"/>
  <c r="Q120" i="1" s="1"/>
  <c r="AG104" i="1"/>
  <c r="AH104" i="1" s="1"/>
  <c r="AG68" i="1"/>
  <c r="AH68" i="1" s="1"/>
  <c r="Z71" i="1"/>
  <c r="AA71" i="1" s="1"/>
  <c r="Z104" i="1"/>
  <c r="AA104" i="1" s="1"/>
  <c r="Z123" i="1"/>
  <c r="AA123" i="1" s="1"/>
  <c r="Z164" i="1"/>
  <c r="AA164" i="1" s="1"/>
  <c r="Z178" i="1"/>
  <c r="AG100" i="1"/>
  <c r="AH100" i="1" s="1"/>
  <c r="AG71" i="1"/>
  <c r="AH71" i="1" s="1"/>
  <c r="Z68" i="1"/>
  <c r="AA68" i="1" s="1"/>
  <c r="Z100" i="1"/>
  <c r="AA100" i="1" s="1"/>
  <c r="Z120" i="1"/>
  <c r="AA120" i="1" s="1"/>
  <c r="Z160" i="1"/>
  <c r="AA160" i="1" s="1"/>
  <c r="AG81" i="1"/>
  <c r="AH81" i="1" s="1"/>
  <c r="AG114" i="1"/>
  <c r="AH114" i="1" s="1"/>
  <c r="P14" i="1"/>
  <c r="Q14" i="1" s="1"/>
  <c r="P41" i="1"/>
  <c r="Q41" i="1" s="1"/>
  <c r="AG107" i="1"/>
  <c r="AH107" i="1" s="1"/>
  <c r="AG134" i="1"/>
  <c r="AH134" i="1" s="1"/>
  <c r="AG18" i="1"/>
  <c r="AH18" i="1" s="1"/>
  <c r="AG140" i="1"/>
  <c r="AH140" i="1" s="1"/>
  <c r="Z81" i="1"/>
  <c r="AA81" i="1" s="1"/>
  <c r="Z107" i="1"/>
  <c r="AA107" i="1" s="1"/>
  <c r="Z134" i="1"/>
  <c r="AA134" i="1" s="1"/>
  <c r="Z170" i="1"/>
  <c r="AA170" i="1" s="1"/>
  <c r="Z14" i="1"/>
  <c r="AA14" i="1" s="1"/>
  <c r="Z41" i="1"/>
  <c r="AA41" i="1" s="1"/>
  <c r="AG87" i="1"/>
  <c r="AH87" i="1" s="1"/>
  <c r="Z36" i="1"/>
  <c r="AA36" i="1" s="1"/>
  <c r="Z21" i="1"/>
  <c r="AA21" i="1" s="1"/>
  <c r="AG41" i="1"/>
  <c r="AH41" i="1" s="1"/>
  <c r="Z18" i="1"/>
  <c r="AA18" i="1" s="1"/>
  <c r="AH54" i="1"/>
  <c r="AC87" i="1"/>
  <c r="U123" i="1"/>
  <c r="V123" i="1" s="1"/>
  <c r="U104" i="1"/>
  <c r="V104" i="1" s="1"/>
  <c r="K87" i="1"/>
  <c r="L87" i="1" s="1"/>
  <c r="P114" i="1"/>
  <c r="Q114" i="1" s="1"/>
  <c r="P140" i="1"/>
  <c r="Q140" i="1" s="1"/>
  <c r="U120" i="1"/>
  <c r="V120" i="1" s="1"/>
  <c r="AJ71" i="1"/>
  <c r="AJ140" i="1"/>
  <c r="AC170" i="1"/>
  <c r="U164" i="1"/>
  <c r="V164" i="1" s="1"/>
  <c r="U178" i="1"/>
  <c r="V178" i="1" s="1"/>
  <c r="AJ104" i="1"/>
  <c r="AJ175" i="1"/>
  <c r="U68" i="1"/>
  <c r="V68" i="1" s="1"/>
  <c r="P21" i="1"/>
  <c r="Q21" i="1" s="1"/>
  <c r="F164" i="1"/>
  <c r="G164" i="1" s="1"/>
  <c r="AC120" i="1"/>
  <c r="F18" i="2"/>
  <c r="G18" i="2" s="1"/>
  <c r="K68" i="1"/>
  <c r="L68" i="1" s="1"/>
  <c r="J20" i="2"/>
  <c r="K20" i="2" s="1"/>
  <c r="L20" i="2" s="1"/>
  <c r="O52" i="2"/>
  <c r="K170" i="1"/>
  <c r="L170" i="1" s="1"/>
  <c r="K104" i="1"/>
  <c r="L104" i="1" s="1"/>
  <c r="P170" i="1"/>
  <c r="Q170" i="1" s="1"/>
  <c r="U107" i="1"/>
  <c r="V107" i="1" s="1"/>
  <c r="U134" i="1"/>
  <c r="V134" i="1" s="1"/>
  <c r="AJ18" i="1"/>
  <c r="U18" i="2"/>
  <c r="V18" i="2" s="1"/>
  <c r="T20" i="2"/>
  <c r="T52" i="2" s="1"/>
  <c r="AJ41" i="1"/>
  <c r="AC140" i="1"/>
  <c r="F20" i="2"/>
  <c r="G20" i="2" s="1"/>
  <c r="F21" i="1"/>
  <c r="G21" i="1" s="1"/>
  <c r="AC164" i="1"/>
  <c r="F14" i="1"/>
  <c r="G14" i="1" s="1"/>
  <c r="K107" i="1"/>
  <c r="L107" i="1" s="1"/>
  <c r="K18" i="1"/>
  <c r="L18" i="1" s="1"/>
  <c r="AC41" i="1"/>
  <c r="F81" i="1"/>
  <c r="G81" i="1" s="1"/>
  <c r="K71" i="1"/>
  <c r="L71" i="1" s="1"/>
  <c r="AJ36" i="1"/>
  <c r="U100" i="1"/>
  <c r="V100" i="1" s="1"/>
  <c r="AJ120" i="1"/>
  <c r="F104" i="1"/>
  <c r="G104" i="1" s="1"/>
  <c r="F170" i="1"/>
  <c r="G170" i="1" s="1"/>
  <c r="K14" i="1"/>
  <c r="L14" i="1" s="1"/>
  <c r="AC36" i="1"/>
  <c r="AJ100" i="1"/>
  <c r="U87" i="1"/>
  <c r="V87" i="1" s="1"/>
  <c r="AJ134" i="1"/>
  <c r="AC71" i="1"/>
  <c r="AC123" i="1"/>
  <c r="F120" i="1"/>
  <c r="G120" i="1" s="1"/>
  <c r="F36" i="1"/>
  <c r="G36" i="1" s="1"/>
  <c r="K123" i="1"/>
  <c r="L123" i="1" s="1"/>
  <c r="F18" i="1"/>
  <c r="G18" i="1" s="1"/>
  <c r="U14" i="1"/>
  <c r="V14" i="1" s="1"/>
  <c r="AJ14" i="1"/>
  <c r="AJ87" i="1"/>
  <c r="AJ114" i="1"/>
  <c r="AJ170" i="1"/>
  <c r="K81" i="1"/>
  <c r="L81" i="1" s="1"/>
  <c r="AJ68" i="1"/>
  <c r="AC81" i="1"/>
  <c r="AC68" i="1"/>
  <c r="AC100" i="1"/>
  <c r="K41" i="1"/>
  <c r="L41" i="1" s="1"/>
  <c r="P164" i="1"/>
  <c r="Q164" i="1" s="1"/>
  <c r="F71" i="1"/>
  <c r="G71" i="1" s="1"/>
  <c r="T183" i="1"/>
  <c r="AC104" i="1"/>
  <c r="U36" i="1"/>
  <c r="V36" i="1" s="1"/>
  <c r="K100" i="1"/>
  <c r="L100" i="1" s="1"/>
  <c r="K120" i="1"/>
  <c r="L120" i="1" s="1"/>
  <c r="F41" i="1"/>
  <c r="G41" i="1" s="1"/>
  <c r="J55" i="1"/>
  <c r="J59" i="1" s="1"/>
  <c r="P18" i="1"/>
  <c r="Q18" i="1" s="1"/>
  <c r="AC107" i="1"/>
  <c r="AC178" i="1"/>
  <c r="P175" i="1"/>
  <c r="Q175" i="1" s="1"/>
  <c r="AJ107" i="1"/>
  <c r="AJ164" i="1"/>
  <c r="AJ178" i="1"/>
  <c r="AJ81" i="1"/>
  <c r="AC14" i="1"/>
  <c r="AC114" i="1"/>
  <c r="AC18" i="1"/>
  <c r="P36" i="1"/>
  <c r="Q36" i="1" s="1"/>
  <c r="AC21" i="1"/>
  <c r="AJ21" i="1"/>
  <c r="AJ123" i="1"/>
  <c r="F107" i="1"/>
  <c r="G107" i="1" s="1"/>
  <c r="F134" i="1"/>
  <c r="G134" i="1" s="1"/>
  <c r="K114" i="1"/>
  <c r="L114" i="1" s="1"/>
  <c r="K140" i="1"/>
  <c r="L140" i="1" s="1"/>
  <c r="K54" i="1"/>
  <c r="L54" i="1" s="1"/>
  <c r="P107" i="1"/>
  <c r="Q107" i="1" s="1"/>
  <c r="P134" i="1"/>
  <c r="Q134" i="1" s="1"/>
  <c r="U21" i="1"/>
  <c r="V21" i="1" s="1"/>
  <c r="U114" i="1"/>
  <c r="V114" i="1" s="1"/>
  <c r="P68" i="1"/>
  <c r="Q68" i="1" s="1"/>
  <c r="F68" i="1"/>
  <c r="G68" i="1" s="1"/>
  <c r="U140" i="1"/>
  <c r="V140" i="1" s="1"/>
  <c r="AC134" i="1"/>
  <c r="AC175" i="1"/>
  <c r="U175" i="1"/>
  <c r="V175" i="1" s="1"/>
  <c r="F100" i="1"/>
  <c r="G100" i="1" s="1"/>
  <c r="I183" i="1"/>
  <c r="K36" i="1"/>
  <c r="L36" i="1" s="1"/>
  <c r="F114" i="1"/>
  <c r="G114" i="1" s="1"/>
  <c r="F140" i="1"/>
  <c r="G140" i="1" s="1"/>
  <c r="F175" i="1"/>
  <c r="G175" i="1" s="1"/>
  <c r="K21" i="1"/>
  <c r="L21" i="1" s="1"/>
  <c r="O55" i="1"/>
  <c r="O59" i="1" s="1"/>
  <c r="AC59" i="1" s="1"/>
  <c r="Y183" i="1"/>
  <c r="AE55" i="1"/>
  <c r="X55" i="1"/>
  <c r="F54" i="1"/>
  <c r="G54" i="1" s="1"/>
  <c r="AJ160" i="1"/>
  <c r="AC160" i="1"/>
  <c r="Y20" i="2"/>
  <c r="U44" i="2"/>
  <c r="S20" i="2"/>
  <c r="V14" i="2"/>
  <c r="E52" i="2"/>
  <c r="P44" i="2"/>
  <c r="Q44" i="2" s="1"/>
  <c r="Q48" i="2" s="1"/>
  <c r="N20" i="2"/>
  <c r="N52" i="2" s="1"/>
  <c r="P48" i="2"/>
  <c r="X20" i="2"/>
  <c r="X52" i="2" s="1"/>
  <c r="I52" i="2"/>
  <c r="K48" i="2"/>
  <c r="D52" i="2"/>
  <c r="F48" i="2"/>
  <c r="F44" i="2"/>
  <c r="G44" i="2" s="1"/>
  <c r="K44" i="2"/>
  <c r="L44" i="2" s="1"/>
  <c r="U48" i="2"/>
  <c r="AF183" i="1"/>
  <c r="AJ20" i="2"/>
  <c r="AB20" i="2"/>
  <c r="AE183" i="1"/>
  <c r="K175" i="1"/>
  <c r="L175" i="1" s="1"/>
  <c r="J183" i="1"/>
  <c r="U41" i="1"/>
  <c r="V41" i="1" s="1"/>
  <c r="P178" i="1"/>
  <c r="Q178" i="1" s="1"/>
  <c r="N183" i="1"/>
  <c r="S55" i="1"/>
  <c r="N55" i="1"/>
  <c r="K134" i="1"/>
  <c r="L134" i="1" s="1"/>
  <c r="P87" i="1"/>
  <c r="Q87" i="1" s="1"/>
  <c r="F87" i="1"/>
  <c r="G87" i="1" s="1"/>
  <c r="P104" i="1"/>
  <c r="Q104" i="1" s="1"/>
  <c r="P123" i="1"/>
  <c r="Q123" i="1" s="1"/>
  <c r="D183" i="1"/>
  <c r="I55" i="1"/>
  <c r="P54" i="1"/>
  <c r="Q54" i="1" s="1"/>
  <c r="E183" i="1"/>
  <c r="O183" i="1"/>
  <c r="P71" i="1"/>
  <c r="Q71" i="1" s="1"/>
  <c r="D55" i="1"/>
  <c r="AL183" i="1"/>
  <c r="AN183" i="1" s="1"/>
  <c r="AO183" i="1" s="1"/>
  <c r="P81" i="1"/>
  <c r="Q81" i="1" s="1"/>
  <c r="K178" i="1"/>
  <c r="L178" i="1" s="1"/>
  <c r="X183" i="1"/>
  <c r="E55" i="1"/>
  <c r="S183" i="1"/>
  <c r="AJ52" i="2" l="1"/>
  <c r="AA178" i="1"/>
  <c r="Y52" i="2"/>
  <c r="AU52" i="2"/>
  <c r="F52" i="2"/>
  <c r="BD185" i="1"/>
  <c r="AG183" i="1"/>
  <c r="AH183" i="1" s="1"/>
  <c r="I185" i="1"/>
  <c r="Z183" i="1"/>
  <c r="AA183" i="1" s="1"/>
  <c r="X185" i="1"/>
  <c r="P55" i="1"/>
  <c r="Q55" i="1" s="1"/>
  <c r="J52" i="2"/>
  <c r="K52" i="2" s="1"/>
  <c r="U183" i="1"/>
  <c r="V183" i="1" s="1"/>
  <c r="AJ183" i="1"/>
  <c r="P52" i="2"/>
  <c r="U20" i="2"/>
  <c r="V20" i="2" s="1"/>
  <c r="S185" i="1"/>
  <c r="F183" i="1"/>
  <c r="G183" i="1" s="1"/>
  <c r="AC183" i="1"/>
  <c r="AB52" i="2"/>
  <c r="V48" i="2"/>
  <c r="V44" i="2"/>
  <c r="P20" i="2"/>
  <c r="Q20" i="2" s="1"/>
  <c r="Q52" i="2" s="1"/>
  <c r="S52" i="2"/>
  <c r="U52" i="2" s="1"/>
  <c r="L52" i="2"/>
  <c r="L48" i="2"/>
  <c r="G48" i="2"/>
  <c r="G52" i="2"/>
  <c r="AE185" i="1"/>
  <c r="P183" i="1"/>
  <c r="Q183" i="1" s="1"/>
  <c r="E59" i="1"/>
  <c r="E185" i="1"/>
  <c r="F55" i="1"/>
  <c r="G55" i="1" s="1"/>
  <c r="K183" i="1"/>
  <c r="L183" i="1" s="1"/>
  <c r="N59" i="1"/>
  <c r="N185" i="1"/>
  <c r="J185" i="1"/>
  <c r="D185" i="1"/>
  <c r="K55" i="1"/>
  <c r="L55" i="1" s="1"/>
  <c r="O185" i="1"/>
  <c r="AL49" i="1" l="1"/>
  <c r="AL44" i="1" s="1"/>
  <c r="AN44" i="1" s="1"/>
  <c r="AO44" i="1" s="1"/>
  <c r="U49" i="1"/>
  <c r="V49" i="1" s="1"/>
  <c r="T49" i="1"/>
  <c r="AW52" i="2"/>
  <c r="AS54" i="1"/>
  <c r="T55" i="1"/>
  <c r="V52" i="2"/>
  <c r="F185" i="1"/>
  <c r="G185" i="1" s="1"/>
  <c r="P185" i="1"/>
  <c r="Q185" i="1" s="1"/>
  <c r="K185" i="1"/>
  <c r="L185" i="1" s="1"/>
  <c r="Z49" i="1" l="1"/>
  <c r="AA49" i="1" s="1"/>
  <c r="AO49" i="1"/>
  <c r="AL54" i="1"/>
  <c r="AL55" i="1" s="1"/>
  <c r="AL185" i="1" s="1"/>
  <c r="AN185" i="1" s="1"/>
  <c r="AO185" i="1" s="1"/>
  <c r="AS55" i="1"/>
  <c r="Y55" i="1"/>
  <c r="U55" i="1"/>
  <c r="V55" i="1" s="1"/>
  <c r="T185" i="1"/>
  <c r="U54" i="1"/>
  <c r="AC49" i="1" l="1"/>
  <c r="AC54" i="1" s="1"/>
  <c r="Y49" i="1"/>
  <c r="Z54" i="1"/>
  <c r="AO54" i="1"/>
  <c r="AF49" i="1"/>
  <c r="AC55" i="1"/>
  <c r="Z55" i="1"/>
  <c r="AA55" i="1" s="1"/>
  <c r="Y185" i="1"/>
  <c r="Z185" i="1" s="1"/>
  <c r="AA185" i="1" s="1"/>
  <c r="AF55" i="1"/>
  <c r="AG49" i="1"/>
  <c r="AS185" i="1"/>
  <c r="AJ49" i="1"/>
  <c r="U185" i="1"/>
  <c r="V185" i="1" s="1"/>
  <c r="AC185" i="1" l="1"/>
  <c r="AJ54" i="1"/>
  <c r="AJ55" i="1"/>
  <c r="AG55" i="1"/>
  <c r="AH55" i="1" s="1"/>
  <c r="AH49" i="1"/>
  <c r="AG54" i="1"/>
  <c r="AN55" i="1"/>
  <c r="AO55" i="1" s="1"/>
  <c r="AF185" i="1"/>
  <c r="AF59" i="1"/>
  <c r="AG185" i="1" l="1"/>
  <c r="AH185" i="1" s="1"/>
  <c r="AJ59" i="1"/>
  <c r="AM59" i="1"/>
  <c r="AJ185" i="1"/>
  <c r="BB55" i="1"/>
  <c r="BB185" i="1" s="1"/>
</calcChain>
</file>

<file path=xl/comments1.xml><?xml version="1.0" encoding="utf-8"?>
<comments xmlns="http://schemas.openxmlformats.org/spreadsheetml/2006/main">
  <authors>
    <author>Daryl</author>
    <author>Becky-Home</author>
    <author>Daryl Bodenschatz</author>
  </authors>
  <commentList>
    <comment ref="AL9" authorId="0" shapeId="0">
      <text>
        <r>
          <rPr>
            <b/>
            <sz val="9"/>
            <color indexed="81"/>
            <rFont val="Tahoma"/>
            <family val="2"/>
          </rPr>
          <t>Daryl:</t>
        </r>
        <r>
          <rPr>
            <sz val="9"/>
            <color indexed="81"/>
            <rFont val="Tahoma"/>
            <family val="2"/>
          </rPr>
          <t xml:space="preserve">
currently 3.75 mills</t>
        </r>
      </text>
    </comment>
    <comment ref="AW23" authorId="1" shapeId="0">
      <text>
        <r>
          <rPr>
            <b/>
            <sz val="9"/>
            <color indexed="81"/>
            <rFont val="Tahoma"/>
            <charset val="1"/>
          </rPr>
          <t>Becky-Home:</t>
        </r>
        <r>
          <rPr>
            <sz val="9"/>
            <color indexed="81"/>
            <rFont val="Tahoma"/>
            <charset val="1"/>
          </rPr>
          <t xml:space="preserve">
1st Summit CD 5991 and 1st Summit 6033 and S&amp;T Gen Cking</t>
        </r>
      </text>
    </comment>
    <comment ref="AZ23" authorId="1" shapeId="0">
      <text>
        <r>
          <rPr>
            <b/>
            <sz val="9"/>
            <color indexed="81"/>
            <rFont val="Tahoma"/>
            <charset val="1"/>
          </rPr>
          <t>Becky-Home:</t>
        </r>
        <r>
          <rPr>
            <sz val="9"/>
            <color indexed="81"/>
            <rFont val="Tahoma"/>
            <charset val="1"/>
          </rPr>
          <t xml:space="preserve">
1st Summit CD 5991 and 1st Summit 6033 and S&amp;T Gen Cking</t>
        </r>
      </text>
    </comment>
    <comment ref="B172" authorId="0" shapeId="0">
      <text>
        <r>
          <rPr>
            <b/>
            <sz val="9"/>
            <color indexed="81"/>
            <rFont val="Tahoma"/>
            <family val="2"/>
          </rPr>
          <t>Daryl:</t>
        </r>
        <r>
          <rPr>
            <sz val="9"/>
            <color indexed="81"/>
            <rFont val="Tahoma"/>
            <family val="2"/>
          </rPr>
          <t xml:space="preserve">
Council of Governments prior to 2013</t>
        </r>
      </text>
    </comment>
    <comment ref="AL177" authorId="2" shapeId="0">
      <text>
        <r>
          <rPr>
            <b/>
            <sz val="9"/>
            <color indexed="81"/>
            <rFont val="Tahoma"/>
            <charset val="1"/>
          </rPr>
          <t>Daryl Bodenschatz:</t>
        </r>
        <r>
          <rPr>
            <sz val="9"/>
            <color indexed="81"/>
            <rFont val="Tahoma"/>
            <charset val="1"/>
          </rPr>
          <t xml:space="preserve">
firefighter workers compensation insurance taken out of this.</t>
        </r>
      </text>
    </comment>
  </commentList>
</comments>
</file>

<file path=xl/sharedStrings.xml><?xml version="1.0" encoding="utf-8"?>
<sst xmlns="http://schemas.openxmlformats.org/spreadsheetml/2006/main" count="599" uniqueCount="384">
  <si>
    <t>Budget</t>
  </si>
  <si>
    <t>Actual</t>
  </si>
  <si>
    <t>Income</t>
  </si>
  <si>
    <t>Taxes</t>
  </si>
  <si>
    <t>Earned Income Tax</t>
  </si>
  <si>
    <t>Realty Tax; Recorder of Deeds</t>
  </si>
  <si>
    <t>subtotal</t>
  </si>
  <si>
    <t>Licenses &amp; Permits</t>
  </si>
  <si>
    <t>Cable TV Franchise</t>
  </si>
  <si>
    <t>Fines</t>
  </si>
  <si>
    <t>Fines - State and Local</t>
  </si>
  <si>
    <t>Interest</t>
  </si>
  <si>
    <t>Interest on Checking Account</t>
  </si>
  <si>
    <t>Interest on PNB CD; Truck Fund #1</t>
  </si>
  <si>
    <t>Interest on New PNB Money Market</t>
  </si>
  <si>
    <t>Interest on First Comm. Bus. Sav.</t>
  </si>
  <si>
    <t>Interest on PNB CD; Truck Fund #2</t>
  </si>
  <si>
    <t>State Shared Revenue</t>
  </si>
  <si>
    <t>Liquor Licenses</t>
  </si>
  <si>
    <t>Liquid Fuels Tax</t>
  </si>
  <si>
    <t>Electric System</t>
  </si>
  <si>
    <t>Sales of Electricity</t>
  </si>
  <si>
    <t>Meter Deposits</t>
  </si>
  <si>
    <t>Other Financing Sources</t>
  </si>
  <si>
    <t>Compensation for Loss</t>
  </si>
  <si>
    <t>Refunds of Prior Year Expenses</t>
  </si>
  <si>
    <t>Refunds of Current Year Expenses</t>
  </si>
  <si>
    <t>Total Income</t>
  </si>
  <si>
    <t>Expense</t>
  </si>
  <si>
    <t>43850</t>
  </si>
  <si>
    <t>4070</t>
  </si>
  <si>
    <t>43000</t>
  </si>
  <si>
    <t>4080</t>
  </si>
  <si>
    <t>43130</t>
  </si>
  <si>
    <t>4090</t>
  </si>
  <si>
    <t>43200</t>
  </si>
  <si>
    <t>43600</t>
  </si>
  <si>
    <t>43730</t>
  </si>
  <si>
    <t>48200</t>
  </si>
  <si>
    <t>48400</t>
  </si>
  <si>
    <t>4110</t>
  </si>
  <si>
    <t>43630</t>
  </si>
  <si>
    <t>45300</t>
  </si>
  <si>
    <t>45310</t>
  </si>
  <si>
    <t>4270</t>
  </si>
  <si>
    <t>43650</t>
  </si>
  <si>
    <t>4300</t>
  </si>
  <si>
    <t>41300</t>
  </si>
  <si>
    <t>41300.1</t>
  </si>
  <si>
    <t>41350.1</t>
  </si>
  <si>
    <t>42310</t>
  </si>
  <si>
    <t>42490</t>
  </si>
  <si>
    <t>42500</t>
  </si>
  <si>
    <t>42600</t>
  </si>
  <si>
    <t>43840</t>
  </si>
  <si>
    <t>4390</t>
  </si>
  <si>
    <t>46100.1</t>
  </si>
  <si>
    <t>4420</t>
  </si>
  <si>
    <t>41350.2</t>
  </si>
  <si>
    <t>41360</t>
  </si>
  <si>
    <t>42120</t>
  </si>
  <si>
    <t>42310.1</t>
  </si>
  <si>
    <t>42500.1</t>
  </si>
  <si>
    <t>43110</t>
  </si>
  <si>
    <t>43180</t>
  </si>
  <si>
    <t>43181</t>
  </si>
  <si>
    <t>43610</t>
  </si>
  <si>
    <t>44300</t>
  </si>
  <si>
    <t>47400</t>
  </si>
  <si>
    <t>4500</t>
  </si>
  <si>
    <t>45400</t>
  </si>
  <si>
    <t>4540</t>
  </si>
  <si>
    <t>42150.1</t>
  </si>
  <si>
    <t>43600.1</t>
  </si>
  <si>
    <t>46100</t>
  </si>
  <si>
    <t>4810</t>
  </si>
  <si>
    <t>45200</t>
  </si>
  <si>
    <t>45210</t>
  </si>
  <si>
    <t>4860</t>
  </si>
  <si>
    <t>43500</t>
  </si>
  <si>
    <t>6560</t>
  </si>
  <si>
    <t>6999</t>
  </si>
  <si>
    <t>Total Expense</t>
  </si>
  <si>
    <t>Net Income</t>
  </si>
  <si>
    <t>Legislative Body</t>
  </si>
  <si>
    <t>Wages - Council &amp; Mayor</t>
  </si>
  <si>
    <t>Travel Expenses</t>
  </si>
  <si>
    <t>Meetings &amp; Conferences</t>
  </si>
  <si>
    <t>Financial Administration</t>
  </si>
  <si>
    <t>Auditor Fees</t>
  </si>
  <si>
    <t>Tax Collection</t>
  </si>
  <si>
    <t>Wages - Tax Collector</t>
  </si>
  <si>
    <t>Supplies</t>
  </si>
  <si>
    <t>Fidelity Bond</t>
  </si>
  <si>
    <t>Legal Services</t>
  </si>
  <si>
    <t>Solicitor Legal Services</t>
  </si>
  <si>
    <t>Solicitor Meeting Fees</t>
  </si>
  <si>
    <t>Solicitor Retainer</t>
  </si>
  <si>
    <t>Legal Advertising</t>
  </si>
  <si>
    <t>Secretary</t>
  </si>
  <si>
    <t>Wages - Secretary</t>
  </si>
  <si>
    <t>Office Supplies</t>
  </si>
  <si>
    <t>Office Equipment</t>
  </si>
  <si>
    <t>Postage</t>
  </si>
  <si>
    <t>Box Rental</t>
  </si>
  <si>
    <t>Data Processing</t>
  </si>
  <si>
    <t>Computer Services</t>
  </si>
  <si>
    <t>Engineer</t>
  </si>
  <si>
    <t>Engineering Services</t>
  </si>
  <si>
    <t>Buildings</t>
  </si>
  <si>
    <t>Telephone</t>
  </si>
  <si>
    <t>Utilities</t>
  </si>
  <si>
    <t>Maintenance</t>
  </si>
  <si>
    <t>Building Renovations</t>
  </si>
  <si>
    <t>Furniture</t>
  </si>
  <si>
    <t>Fire Protection</t>
  </si>
  <si>
    <t>Fire Hydrants</t>
  </si>
  <si>
    <t>Contribution to Fire Department</t>
  </si>
  <si>
    <t>Foreign Fire</t>
  </si>
  <si>
    <t>Solid Waste Collection</t>
  </si>
  <si>
    <t>Garbage Collection</t>
  </si>
  <si>
    <t>Highway Maintenance</t>
  </si>
  <si>
    <t>Wages - Department Head</t>
  </si>
  <si>
    <t>Wages - Laborers</t>
  </si>
  <si>
    <t>Vehicle Fuel &amp; Oil</t>
  </si>
  <si>
    <t>Construction Material</t>
  </si>
  <si>
    <t>Vehicle Repair &amp; Maintenance</t>
  </si>
  <si>
    <t>Small Tools &amp; Equipment</t>
  </si>
  <si>
    <t>Highway Construction</t>
  </si>
  <si>
    <t>Vehicle Purchase Fund</t>
  </si>
  <si>
    <t>Capital Construction</t>
  </si>
  <si>
    <t>Electric System Expense</t>
  </si>
  <si>
    <t>Wages - Clerical</t>
  </si>
  <si>
    <t>Billing Forms &amp; Supplies</t>
  </si>
  <si>
    <t>Billing Services</t>
  </si>
  <si>
    <t>Collection Services</t>
  </si>
  <si>
    <t>Meter Deposit Credit</t>
  </si>
  <si>
    <t>Purchase of Electricity</t>
  </si>
  <si>
    <t>Gross Receipts Tax</t>
  </si>
  <si>
    <t>Machinery &amp; Equipment</t>
  </si>
  <si>
    <t>Culture/Recreation</t>
  </si>
  <si>
    <t>Contributions to Organizations</t>
  </si>
  <si>
    <t>Parks</t>
  </si>
  <si>
    <t>Intergovernmental Expenditures</t>
  </si>
  <si>
    <t>Police Coverage</t>
  </si>
  <si>
    <t>Insurance</t>
  </si>
  <si>
    <t>Payroll Expenses</t>
  </si>
  <si>
    <t>Uncategorized Expenses</t>
  </si>
  <si>
    <t>8000</t>
  </si>
  <si>
    <t>PA Unemployment</t>
  </si>
  <si>
    <t>variance</t>
  </si>
  <si>
    <t>% variance</t>
  </si>
  <si>
    <t>months</t>
  </si>
  <si>
    <t>1st NB Loan Payments ($5491.76/mo.)</t>
  </si>
  <si>
    <t>Balance in sidewalk project loan</t>
  </si>
  <si>
    <t>Adjusted Total Income</t>
  </si>
  <si>
    <t>Grant for NG Road sidewalk</t>
  </si>
  <si>
    <t>FICA</t>
  </si>
  <si>
    <t>Unemployment Compensation</t>
  </si>
  <si>
    <t>Transfer from Savings</t>
  </si>
  <si>
    <t>3 Year</t>
  </si>
  <si>
    <t>Average</t>
  </si>
  <si>
    <t>actual</t>
  </si>
  <si>
    <t>3400</t>
  </si>
  <si>
    <t>34110</t>
  </si>
  <si>
    <t>interest on checking</t>
  </si>
  <si>
    <t>35500</t>
  </si>
  <si>
    <t>41610.1</t>
  </si>
  <si>
    <t>41620.1</t>
  </si>
  <si>
    <t>43540</t>
  </si>
  <si>
    <t>Workers Compensation Insurance</t>
  </si>
  <si>
    <t>46100.2</t>
  </si>
  <si>
    <t>Interest Expense; Sidewalk Project</t>
  </si>
  <si>
    <t>Laurel Municipal Inspec. Agency</t>
  </si>
  <si>
    <t>Borough of Summerhill Electric Department</t>
  </si>
  <si>
    <t>42151</t>
  </si>
  <si>
    <t>41610</t>
  </si>
  <si>
    <t>41620</t>
  </si>
  <si>
    <t>41610.2</t>
  </si>
  <si>
    <t>41620.2</t>
  </si>
  <si>
    <t>41610.3</t>
  </si>
  <si>
    <t>41620.3</t>
  </si>
  <si>
    <t>41610.4</t>
  </si>
  <si>
    <t>41620.4</t>
  </si>
  <si>
    <t>annual transfer from electric</t>
  </si>
  <si>
    <t>39502</t>
  </si>
  <si>
    <t>red line data $350; membership dues for $500</t>
  </si>
  <si>
    <t>$15/month to bank</t>
  </si>
  <si>
    <t>Codification</t>
  </si>
  <si>
    <t>Website Maintenance</t>
  </si>
  <si>
    <t>adjusted</t>
  </si>
  <si>
    <t xml:space="preserve">Sidewalk project </t>
  </si>
  <si>
    <t>2011 - 2013</t>
  </si>
  <si>
    <t>2012 - 2014</t>
  </si>
  <si>
    <t>34190</t>
  </si>
  <si>
    <t>34200</t>
  </si>
  <si>
    <t>int. on 1stSummit Bank CD#1; 2836</t>
  </si>
  <si>
    <t>Int on1stSummit Bank CD#2; 2844</t>
  </si>
  <si>
    <t>34210</t>
  </si>
  <si>
    <t>34220</t>
  </si>
  <si>
    <t>Int on1stSummit Bank General Cking</t>
  </si>
  <si>
    <t>Borough of Summerhill General Account Budget</t>
  </si>
  <si>
    <t>1st Summit Bank, Interest</t>
  </si>
  <si>
    <t>S&amp;T Bank; Int on Gen Ck.</t>
  </si>
  <si>
    <t>Salt</t>
  </si>
  <si>
    <t>Bank Charges</t>
  </si>
  <si>
    <t>Dues &amp; Subscriptions</t>
  </si>
  <si>
    <t>31040</t>
  </si>
  <si>
    <t>34230</t>
  </si>
  <si>
    <t>Interest; 1st Summit; 125 Ann.</t>
  </si>
  <si>
    <t>Street &amp; Curb Permits</t>
  </si>
  <si>
    <t>42152</t>
  </si>
  <si>
    <t>Tax Information Requests</t>
  </si>
  <si>
    <t>43260</t>
  </si>
  <si>
    <t>Printing</t>
  </si>
  <si>
    <t>46100.3</t>
  </si>
  <si>
    <t>NOTES</t>
  </si>
  <si>
    <t>Service Fee</t>
  </si>
  <si>
    <t>Contracted Electrical Services</t>
  </si>
  <si>
    <t>Street Signs</t>
  </si>
  <si>
    <t>NEW</t>
  </si>
  <si>
    <t>125th Anniversary Expenses</t>
  </si>
  <si>
    <t>45500</t>
  </si>
  <si>
    <t>Reimbursement from Oper Fund</t>
  </si>
  <si>
    <t>old 3700</t>
  </si>
  <si>
    <t>vehicle fuel</t>
  </si>
  <si>
    <t>equipment rental</t>
  </si>
  <si>
    <t>Light Up Fund</t>
  </si>
  <si>
    <t>Closed account data past year</t>
  </si>
  <si>
    <t>Int on 1st Summit CD#1: 5991</t>
  </si>
  <si>
    <t>Int on 1st Summit CD#2: 6033</t>
  </si>
  <si>
    <t>39506</t>
  </si>
  <si>
    <t>Light up Fund</t>
  </si>
  <si>
    <t>Est.</t>
  </si>
  <si>
    <t>year</t>
  </si>
  <si>
    <t>New</t>
  </si>
  <si>
    <t>Vehicle Maintenance</t>
  </si>
  <si>
    <t>47401</t>
  </si>
  <si>
    <t>47402</t>
  </si>
  <si>
    <t>47403</t>
  </si>
  <si>
    <t>47404</t>
  </si>
  <si>
    <t>Service Calls</t>
  </si>
  <si>
    <t>37257</t>
  </si>
  <si>
    <t>43250</t>
  </si>
  <si>
    <t>34240</t>
  </si>
  <si>
    <t>34250</t>
  </si>
  <si>
    <t>39505</t>
  </si>
  <si>
    <t>Computer Programs &amp; Platforms</t>
  </si>
  <si>
    <t>43950</t>
  </si>
  <si>
    <t>46100.4</t>
  </si>
  <si>
    <t>44301</t>
  </si>
  <si>
    <t>46200</t>
  </si>
  <si>
    <t>Christmas Lights (New)</t>
  </si>
  <si>
    <t>Generator Project</t>
  </si>
  <si>
    <t>Other Resources</t>
  </si>
  <si>
    <t>Liquid Fuels Check Book</t>
  </si>
  <si>
    <t>Liquid Fuels 2021 Proposed Budget</t>
  </si>
  <si>
    <t>1/20 to 9/20</t>
  </si>
  <si>
    <t>47405</t>
  </si>
  <si>
    <t>Capital Equipment</t>
  </si>
  <si>
    <t>39509</t>
  </si>
  <si>
    <t>Chicken Permits</t>
  </si>
  <si>
    <t>Firefighter tax credit</t>
  </si>
  <si>
    <t>Solicitor Fees abnormally high bc of EL Jones Building</t>
  </si>
  <si>
    <t>Salt 26 tons @ $77/ton</t>
  </si>
  <si>
    <t>Liquid Fuels addition</t>
  </si>
  <si>
    <t>Alley Paving with Russ</t>
  </si>
  <si>
    <t>6'x12' trailer</t>
  </si>
  <si>
    <t>cutting edge for Plow truck</t>
  </si>
  <si>
    <t>commercial lawn mower</t>
  </si>
  <si>
    <t>Comprehensive Plan</t>
  </si>
  <si>
    <t>Street Commissioner</t>
  </si>
  <si>
    <t>Overtime Street Commissioner</t>
  </si>
  <si>
    <t>Yearly Street Laborer</t>
  </si>
  <si>
    <t>Fuel &amp; Equipment</t>
  </si>
  <si>
    <t>Truck Maintenance</t>
  </si>
  <si>
    <t>Material &amp; Expenses</t>
  </si>
  <si>
    <t>TOTAL</t>
  </si>
  <si>
    <t>Russ Proposal for paving 2021 $25,136.04</t>
  </si>
  <si>
    <t>3 year</t>
  </si>
  <si>
    <t>9 months</t>
  </si>
  <si>
    <t>12 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</si>
  <si>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</si>
  <si>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</si>
  <si>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</si>
  <si>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</si>
  <si>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</si>
  <si>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</si>
  <si>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</si>
  <si>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</si>
  <si>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</si>
  <si>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</si>
  <si>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</si>
  <si>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</si>
  <si>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 Elec No Tax</t>
  </si>
  <si>
    <t>Commercial Elec Tax</t>
  </si>
  <si>
    <t>Resident Elec Tax</t>
  </si>
  <si>
    <t>TOTALS</t>
  </si>
  <si>
    <t>Consumption for Billing Jan-Sept 2020</t>
  </si>
  <si>
    <t>Service Charge</t>
  </si>
  <si>
    <t>Temp Service</t>
  </si>
  <si>
    <t>Street Lights</t>
  </si>
  <si>
    <t>Penalty Fees</t>
  </si>
  <si>
    <t>Tax</t>
  </si>
  <si>
    <t>Light Bills Jan-Sept 2020</t>
  </si>
  <si>
    <t>Grand Total Billed to Customers</t>
  </si>
  <si>
    <t>Power Charges</t>
  </si>
  <si>
    <t>Transmission</t>
  </si>
  <si>
    <t>Other</t>
  </si>
  <si>
    <t>Total</t>
  </si>
  <si>
    <t>Grand Total Paid to AMP</t>
  </si>
  <si>
    <t>AMP Monthly Invoices Jan-Sept 2020</t>
  </si>
  <si>
    <t>Total Consumed AMP</t>
  </si>
  <si>
    <t>Lost or Free Electricity Not-Billed</t>
  </si>
  <si>
    <t>Total Kilowatts Purchased from AMP</t>
  </si>
  <si>
    <t>Total Kilowatts Consumed by Residents</t>
  </si>
  <si>
    <t xml:space="preserve">Total Variance </t>
  </si>
  <si>
    <t>Est Cost per kilowatt</t>
  </si>
  <si>
    <t>NOTE:</t>
  </si>
  <si>
    <t>Residents</t>
  </si>
  <si>
    <t>Commercial</t>
  </si>
  <si>
    <t>12 cents/kw</t>
  </si>
  <si>
    <t>13 cents/kw</t>
  </si>
  <si>
    <t>Profit Total $</t>
  </si>
  <si>
    <t>Profit $/kw</t>
  </si>
  <si>
    <t>Resident Elec Tax in kw</t>
  </si>
  <si>
    <t>Commercial Elec Tax in kw</t>
  </si>
  <si>
    <t>Commercial Elec No Tax in kw</t>
  </si>
  <si>
    <t>kw</t>
  </si>
  <si>
    <t>Lost, Donated, or Boro Consumed</t>
  </si>
  <si>
    <t>Acquisition cost</t>
  </si>
  <si>
    <t>Average Cost from Amp</t>
  </si>
  <si>
    <t>Average Bills to Residents</t>
  </si>
  <si>
    <t>2020 estimates</t>
  </si>
  <si>
    <t>Monthly</t>
  </si>
  <si>
    <t>Annualized</t>
  </si>
  <si>
    <t xml:space="preserve">Average Profit </t>
  </si>
  <si>
    <t>Estimated Profit per Kilowatt</t>
  </si>
  <si>
    <t>Estimated Cost per Kilowatt</t>
  </si>
  <si>
    <t>Profit Center</t>
  </si>
  <si>
    <t>Total Billed Consumption in kw</t>
  </si>
  <si>
    <t>Misc.</t>
  </si>
  <si>
    <t>2020 Average Electric Sales</t>
  </si>
  <si>
    <t>2020 Average Service Fee</t>
  </si>
  <si>
    <t>Checking has $54,360.28+ est 2020 L.F. is $16,507.99</t>
  </si>
  <si>
    <t>Infrastructure &amp; Improvements (funds from Service Fee)</t>
  </si>
  <si>
    <t>Uncategorized Expense</t>
  </si>
  <si>
    <t>Proposed</t>
  </si>
  <si>
    <t>Real-estate Tax, Current Year</t>
  </si>
  <si>
    <t>Real-estate Tax, Prior Year</t>
  </si>
  <si>
    <t>Int on1stSummit Bank Money Market</t>
  </si>
  <si>
    <t>125th Transfer for Park Project</t>
  </si>
  <si>
    <t>Trans. Cap Const. From savings</t>
  </si>
  <si>
    <t>Dues Subscripts &amp; Membership</t>
  </si>
  <si>
    <t>All expense from Electric Budget Sheet</t>
  </si>
  <si>
    <t>Red Mulch for Park</t>
  </si>
  <si>
    <t>Black Mulch for Park</t>
  </si>
  <si>
    <t>Pavilion Paint</t>
  </si>
  <si>
    <t>$250?</t>
  </si>
  <si>
    <t>Requests from Council Committees for 2021 Budget Consideration</t>
  </si>
  <si>
    <t>Poles &amp; Equipment- approx. 300 poles in town and approx. $1500-$3000/pole</t>
  </si>
  <si>
    <t>Part Time help should not exceed allowable 2 people * 32 hr/wk. *20 weeks= 1,280 hours or $12,800</t>
  </si>
  <si>
    <t>New Digital Meters ($150/each) order 20 per year + Labor (1/2 hr. each @ $10/hr. budget $200 labor)</t>
  </si>
  <si>
    <t xml:space="preserve">Cut outs for Electric System $100/each order 20 per year + Labor (Barclay and Brad </t>
  </si>
  <si>
    <t>$ Amount</t>
  </si>
  <si>
    <t>replacing street lights ($400</t>
  </si>
  <si>
    <t>11/4/2020</t>
  </si>
  <si>
    <t>Notes</t>
  </si>
  <si>
    <t>Plow cutting edge and maintenance</t>
  </si>
  <si>
    <r>
      <t>Vehicle Purchase</t>
    </r>
    <r>
      <rPr>
        <sz val="8"/>
        <color rgb="FF00B050"/>
        <rFont val="Arial"/>
        <family val="2"/>
      </rPr>
      <t xml:space="preserve"> &amp; Maintenance</t>
    </r>
  </si>
  <si>
    <t>Firefighter Tax Credit</t>
  </si>
  <si>
    <t>2021 AMP estimates</t>
  </si>
  <si>
    <t>based on Amp 2021 projections @$.12/kw</t>
  </si>
  <si>
    <t>increased due to surplus of AMP's estimates</t>
  </si>
  <si>
    <t>284,933 Becky's est vs AMP 2021 forecast of 267,251</t>
  </si>
  <si>
    <t>Surplus can be used for infrastructure or be encumbered.</t>
  </si>
  <si>
    <t xml:space="preserve">approx.. $3,200/year County </t>
  </si>
  <si>
    <t>approx.. $15,000/year State</t>
  </si>
  <si>
    <t>County Deferred Liquid Fuels</t>
  </si>
  <si>
    <t>Description</t>
  </si>
  <si>
    <t>11/10/2020</t>
  </si>
  <si>
    <t>Annual Electric Trans to Gen Act</t>
  </si>
  <si>
    <t>Revised 11/10/2020</t>
  </si>
  <si>
    <r>
      <rPr>
        <sz val="8"/>
        <color rgb="FF00B050"/>
        <rFont val="Arial"/>
        <family val="2"/>
      </rPr>
      <t>Capital</t>
    </r>
    <r>
      <rPr>
        <sz val="8"/>
        <rFont val="Arial"/>
        <family val="2"/>
      </rPr>
      <t xml:space="preserve"> Equipment </t>
    </r>
    <r>
      <rPr>
        <sz val="8"/>
        <color rgb="FFFF0000"/>
        <rFont val="Arial"/>
        <family val="2"/>
      </rPr>
      <t>Rental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</si>
</sst>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%"/>
    <numFmt numFmtId="166" formatCode="_(* #,##0_);_(* \(#,##0\);_(* &quot;-&quot;??_);_(@_)"/>
    <numFmt numFmtId="167" formatCode="0.00000"/>
    <numFmt numFmtId="168" formatCode="_(&quot;$&quot;* #,##0.00000_);_(&quot;$&quot;* \(#,##0.00000\);_(&quot;$&quot;* &quot;-&quot;??_);_(@_)"/>
  </numFmts>
  <fonts count="2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i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00B050"/>
      <name val="Arial"/>
      <family val="2"/>
    </font>
    <font>
      <sz val="7"/>
      <name val="Arial"/>
      <family val="2"/>
    </font>
    <font>
      <sz val="8"/>
      <color rgb="FF00B05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092">
    <xf numFmtId="0" fontId="0" fillId="0" borderId="0" xfId="0"/>
    <xf numFmtId="0" fontId="1" fillId="0" borderId="0" xfId="0" applyFont="1"/>
    <xf numFmtId="49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0" fontId="2" fillId="0" borderId="0" xfId="0" applyFont="1"/>
    <xf numFmtId="49" fontId="3" fillId="0" borderId="0" xfId="0" applyNumberFormat="1" applyFont="1"/>
    <xf numFmtId="0" fontId="3" fillId="0" borderId="0" xfId="0" applyFont="1"/>
    <xf numFmtId="40" fontId="1" fillId="0" borderId="0" xfId="0" applyNumberFormat="1" applyFont="1"/>
    <xf numFmtId="0" fontId="1" fillId="0" borderId="1" xfId="0" applyFont="1" applyBorder="1"/>
    <xf numFmtId="40" fontId="1" fillId="0" borderId="1" xfId="0" applyNumberFormat="1" applyFont="1" applyBorder="1"/>
    <xf numFmtId="0" fontId="3" fillId="0" borderId="2" xfId="0" applyFont="1" applyBorder="1"/>
    <xf numFmtId="40" fontId="2" fillId="0" borderId="3" xfId="0" applyNumberFormat="1" applyFont="1" applyBorder="1"/>
    <xf numFmtId="0" fontId="3" fillId="0" borderId="3" xfId="0" applyFont="1" applyBorder="1"/>
    <xf numFmtId="0" fontId="3" fillId="0" borderId="2" xfId="0" applyFont="1" applyBorder="1" applyAlignment="1">
      <alignment vertical="center"/>
    </xf>
    <xf numFmtId="0" fontId="2" fillId="0" borderId="1" xfId="0" applyFont="1" applyBorder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40" fontId="1" fillId="0" borderId="0" xfId="0" applyNumberFormat="1" applyFont="1" applyBorder="1"/>
    <xf numFmtId="0" fontId="2" fillId="0" borderId="0" xfId="0" applyFont="1" applyBorder="1"/>
    <xf numFmtId="0" fontId="0" fillId="0" borderId="3" xfId="0" applyBorder="1"/>
    <xf numFmtId="40" fontId="2" fillId="0" borderId="3" xfId="0" applyNumberFormat="1" applyFont="1" applyBorder="1" applyAlignment="1">
      <alignment vertical="center"/>
    </xf>
    <xf numFmtId="165" fontId="1" fillId="0" borderId="1" xfId="0" applyNumberFormat="1" applyFont="1" applyBorder="1"/>
    <xf numFmtId="0" fontId="2" fillId="0" borderId="0" xfId="0" applyFont="1" applyAlignment="1">
      <alignment horizontal="center"/>
    </xf>
    <xf numFmtId="40" fontId="1" fillId="0" borderId="0" xfId="0" applyNumberFormat="1" applyFont="1" applyFill="1"/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0" fontId="2" fillId="0" borderId="0" xfId="0" applyNumberFormat="1" applyFont="1" applyBorder="1" applyAlignment="1">
      <alignment vertical="center"/>
    </xf>
    <xf numFmtId="40" fontId="2" fillId="0" borderId="0" xfId="0" applyNumberFormat="1" applyFont="1" applyBorder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0" fontId="2" fillId="0" borderId="6" xfId="0" applyNumberFormat="1" applyFont="1" applyBorder="1" applyAlignment="1">
      <alignment vertical="center"/>
    </xf>
    <xf numFmtId="40" fontId="2" fillId="0" borderId="6" xfId="0" applyNumberFormat="1" applyFont="1" applyBorder="1"/>
    <xf numFmtId="165" fontId="2" fillId="0" borderId="7" xfId="0" applyNumberFormat="1" applyFont="1" applyBorder="1"/>
    <xf numFmtId="0" fontId="3" fillId="0" borderId="6" xfId="0" applyFont="1" applyBorder="1" applyAlignment="1">
      <alignment vertical="center"/>
    </xf>
    <xf numFmtId="40" fontId="2" fillId="0" borderId="0" xfId="0" applyNumberFormat="1" applyFont="1" applyFill="1" applyBorder="1" applyAlignment="1">
      <alignment vertical="center"/>
    </xf>
    <xf numFmtId="40" fontId="2" fillId="0" borderId="6" xfId="0" applyNumberFormat="1" applyFont="1" applyFill="1" applyBorder="1" applyAlignment="1">
      <alignment vertical="center"/>
    </xf>
    <xf numFmtId="40" fontId="5" fillId="0" borderId="0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40" fontId="5" fillId="0" borderId="0" xfId="0" applyNumberFormat="1" applyFont="1" applyBorder="1" applyAlignment="1">
      <alignment vertical="center"/>
    </xf>
    <xf numFmtId="40" fontId="5" fillId="0" borderId="0" xfId="0" applyNumberFormat="1" applyFont="1" applyBorder="1"/>
    <xf numFmtId="165" fontId="5" fillId="0" borderId="1" xfId="0" applyNumberFormat="1" applyFont="1" applyBorder="1"/>
    <xf numFmtId="49" fontId="1" fillId="0" borderId="2" xfId="0" applyNumberFormat="1" applyFont="1" applyBorder="1"/>
    <xf numFmtId="0" fontId="1" fillId="0" borderId="2" xfId="0" applyFont="1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0" fontId="1" fillId="0" borderId="1" xfId="0" applyNumberFormat="1" applyFont="1" applyBorder="1"/>
    <xf numFmtId="40" fontId="1" fillId="0" borderId="0" xfId="0" applyNumberFormat="1" applyFont="1" applyBorder="1" applyAlignment="1">
      <alignment vertical="center"/>
    </xf>
    <xf numFmtId="40" fontId="2" fillId="0" borderId="3" xfId="0" applyNumberFormat="1" applyFont="1" applyFill="1" applyBorder="1"/>
    <xf numFmtId="0" fontId="0" fillId="0" borderId="3" xfId="0" applyFill="1" applyBorder="1"/>
    <xf numFmtId="0" fontId="3" fillId="0" borderId="1" xfId="0" applyFont="1" applyBorder="1"/>
    <xf numFmtId="40" fontId="1" fillId="0" borderId="1" xfId="0" applyNumberFormat="1" applyFont="1" applyFill="1" applyBorder="1"/>
    <xf numFmtId="40" fontId="5" fillId="0" borderId="1" xfId="0" applyNumberFormat="1" applyFont="1" applyFill="1" applyBorder="1" applyAlignment="1">
      <alignment vertical="center"/>
    </xf>
    <xf numFmtId="40" fontId="2" fillId="0" borderId="7" xfId="0" applyNumberFormat="1" applyFont="1" applyFill="1" applyBorder="1" applyAlignment="1">
      <alignment vertical="center"/>
    </xf>
    <xf numFmtId="164" fontId="1" fillId="0" borderId="1" xfId="0" applyNumberFormat="1" applyFont="1" applyBorder="1"/>
    <xf numFmtId="40" fontId="5" fillId="0" borderId="1" xfId="0" applyNumberFormat="1" applyFont="1" applyBorder="1" applyAlignment="1">
      <alignment vertical="center"/>
    </xf>
    <xf numFmtId="40" fontId="5" fillId="0" borderId="0" xfId="0" applyNumberFormat="1" applyFont="1" applyFill="1"/>
    <xf numFmtId="0" fontId="3" fillId="0" borderId="0" xfId="0" applyFont="1" applyBorder="1"/>
    <xf numFmtId="10" fontId="1" fillId="0" borderId="0" xfId="0" applyNumberFormat="1" applyFont="1" applyBorder="1"/>
    <xf numFmtId="40" fontId="1" fillId="0" borderId="0" xfId="0" applyNumberFormat="1" applyFont="1" applyFill="1" applyBorder="1"/>
    <xf numFmtId="49" fontId="5" fillId="0" borderId="0" xfId="0" applyNumberFormat="1" applyFont="1" applyBorder="1" applyAlignment="1">
      <alignment vertical="center"/>
    </xf>
    <xf numFmtId="40" fontId="2" fillId="0" borderId="0" xfId="0" applyNumberFormat="1" applyFont="1"/>
    <xf numFmtId="40" fontId="5" fillId="0" borderId="0" xfId="0" applyNumberFormat="1" applyFont="1"/>
    <xf numFmtId="40" fontId="2" fillId="0" borderId="0" xfId="0" applyNumberFormat="1" applyFont="1" applyAlignment="1">
      <alignment horizontal="center"/>
    </xf>
    <xf numFmtId="40" fontId="5" fillId="0" borderId="0" xfId="0" applyNumberFormat="1" applyFont="1" applyAlignment="1">
      <alignment horizontal="center"/>
    </xf>
    <xf numFmtId="40" fontId="5" fillId="0" borderId="2" xfId="0" applyNumberFormat="1" applyFont="1" applyBorder="1" applyAlignment="1">
      <alignment horizontal="center"/>
    </xf>
    <xf numFmtId="0" fontId="0" fillId="3" borderId="0" xfId="0" applyFill="1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49" fontId="2" fillId="0" borderId="0" xfId="0" applyNumberFormat="1" applyFont="1" applyFill="1"/>
    <xf numFmtId="0" fontId="2" fillId="0" borderId="0" xfId="0" applyFont="1" applyFill="1"/>
    <xf numFmtId="0" fontId="3" fillId="0" borderId="2" xfId="0" applyFont="1" applyFill="1" applyBorder="1"/>
    <xf numFmtId="164" fontId="1" fillId="0" borderId="0" xfId="0" applyNumberFormat="1" applyFont="1" applyFill="1" applyBorder="1"/>
    <xf numFmtId="49" fontId="1" fillId="0" borderId="0" xfId="0" applyNumberFormat="1" applyFont="1" applyFill="1" applyBorder="1"/>
    <xf numFmtId="40" fontId="5" fillId="0" borderId="0" xfId="0" applyNumberFormat="1" applyFont="1" applyFill="1" applyBorder="1"/>
    <xf numFmtId="0" fontId="5" fillId="0" borderId="0" xfId="0" applyFont="1"/>
    <xf numFmtId="49" fontId="5" fillId="0" borderId="0" xfId="0" applyNumberFormat="1" applyFont="1"/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4" borderId="1" xfId="0" applyFill="1" applyBorder="1"/>
    <xf numFmtId="39" fontId="1" fillId="4" borderId="1" xfId="0" applyNumberFormat="1" applyFont="1" applyFill="1" applyBorder="1"/>
    <xf numFmtId="40" fontId="5" fillId="4" borderId="1" xfId="0" applyNumberFormat="1" applyFont="1" applyFill="1" applyBorder="1" applyAlignment="1">
      <alignment vertical="center"/>
    </xf>
    <xf numFmtId="40" fontId="2" fillId="4" borderId="7" xfId="0" applyNumberFormat="1" applyFont="1" applyFill="1" applyBorder="1" applyAlignment="1">
      <alignment vertical="center"/>
    </xf>
    <xf numFmtId="40" fontId="1" fillId="4" borderId="1" xfId="0" applyNumberFormat="1" applyFont="1" applyFill="1" applyBorder="1"/>
    <xf numFmtId="0" fontId="11" fillId="0" borderId="0" xfId="0" applyFont="1" applyBorder="1"/>
    <xf numFmtId="0" fontId="1" fillId="3" borderId="0" xfId="0" applyFont="1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9" xfId="0" applyFill="1" applyBorder="1"/>
    <xf numFmtId="0" fontId="7" fillId="4" borderId="1" xfId="0" applyFont="1" applyFill="1" applyBorder="1" applyAlignment="1">
      <alignment horizontal="center"/>
    </xf>
    <xf numFmtId="40" fontId="2" fillId="0" borderId="4" xfId="0" applyNumberFormat="1" applyFont="1" applyBorder="1"/>
    <xf numFmtId="40" fontId="5" fillId="0" borderId="1" xfId="0" applyNumberFormat="1" applyFont="1" applyBorder="1"/>
    <xf numFmtId="10" fontId="2" fillId="0" borderId="0" xfId="0" applyNumberFormat="1" applyFont="1" applyBorder="1" applyAlignment="1">
      <alignment vertical="center"/>
    </xf>
    <xf numFmtId="0" fontId="7" fillId="0" borderId="0" xfId="0" applyFont="1" applyFill="1"/>
    <xf numFmtId="0" fontId="14" fillId="0" borderId="0" xfId="0" applyFont="1" applyFill="1"/>
    <xf numFmtId="40" fontId="17" fillId="0" borderId="0" xfId="0" applyNumberFormat="1" applyFont="1" applyFill="1" applyBorder="1"/>
    <xf numFmtId="0" fontId="0" fillId="0" borderId="0" xfId="0" applyFill="1" applyAlignment="1">
      <alignment horizontal="center"/>
    </xf>
    <xf numFmtId="44" fontId="0" fillId="0" borderId="0" xfId="1" applyFont="1" applyBorder="1"/>
    <xf numFmtId="44" fontId="0" fillId="0" borderId="0" xfId="1" applyFont="1" applyBorder="1" applyAlignment="1">
      <alignment horizontal="center"/>
    </xf>
    <xf numFmtId="44" fontId="1" fillId="0" borderId="0" xfId="1" applyFont="1" applyFill="1" applyBorder="1"/>
    <xf numFmtId="44" fontId="5" fillId="0" borderId="0" xfId="1" applyFont="1" applyBorder="1"/>
    <xf numFmtId="44" fontId="0" fillId="0" borderId="0" xfId="1" applyFont="1"/>
    <xf numFmtId="40" fontId="5" fillId="0" borderId="12" xfId="0" applyNumberFormat="1" applyFont="1" applyBorder="1" applyAlignment="1">
      <alignment horizontal="center"/>
    </xf>
    <xf numFmtId="40" fontId="5" fillId="0" borderId="13" xfId="0" applyNumberFormat="1" applyFont="1" applyBorder="1" applyAlignment="1">
      <alignment horizontal="center"/>
    </xf>
    <xf numFmtId="40" fontId="1" fillId="0" borderId="12" xfId="0" applyNumberFormat="1" applyFont="1" applyBorder="1" applyAlignment="1">
      <alignment horizontal="center"/>
    </xf>
    <xf numFmtId="40" fontId="1" fillId="0" borderId="13" xfId="0" applyNumberFormat="1" applyFont="1" applyBorder="1" applyAlignment="1">
      <alignment horizontal="center"/>
    </xf>
    <xf numFmtId="40" fontId="5" fillId="0" borderId="12" xfId="0" applyNumberFormat="1" applyFont="1" applyFill="1" applyBorder="1"/>
    <xf numFmtId="40" fontId="5" fillId="0" borderId="13" xfId="0" applyNumberFormat="1" applyFont="1" applyFill="1" applyBorder="1"/>
    <xf numFmtId="40" fontId="5" fillId="2" borderId="18" xfId="0" applyNumberFormat="1" applyFont="1" applyFill="1" applyBorder="1"/>
    <xf numFmtId="40" fontId="5" fillId="2" borderId="19" xfId="0" applyNumberFormat="1" applyFont="1" applyFill="1" applyBorder="1"/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Fill="1" applyBorder="1"/>
    <xf numFmtId="40" fontId="2" fillId="0" borderId="13" xfId="0" applyNumberFormat="1" applyFont="1" applyBorder="1" applyAlignment="1">
      <alignment vertical="center"/>
    </xf>
    <xf numFmtId="0" fontId="1" fillId="2" borderId="19" xfId="0" applyFont="1" applyFill="1" applyBorder="1"/>
    <xf numFmtId="40" fontId="2" fillId="0" borderId="12" xfId="0" applyNumberFormat="1" applyFont="1" applyBorder="1"/>
    <xf numFmtId="40" fontId="2" fillId="0" borderId="13" xfId="0" applyNumberFormat="1" applyFont="1" applyBorder="1"/>
    <xf numFmtId="4" fontId="7" fillId="0" borderId="0" xfId="0" applyNumberFormat="1" applyFont="1" applyFill="1" applyBorder="1"/>
    <xf numFmtId="0" fontId="7" fillId="0" borderId="0" xfId="0" applyFont="1" applyFill="1" applyBorder="1"/>
    <xf numFmtId="0" fontId="3" fillId="0" borderId="20" xfId="0" applyFont="1" applyBorder="1" applyAlignment="1">
      <alignment horizontal="center"/>
    </xf>
    <xf numFmtId="40" fontId="1" fillId="0" borderId="21" xfId="0" applyNumberFormat="1" applyFont="1" applyBorder="1" applyAlignment="1">
      <alignment horizontal="center"/>
    </xf>
    <xf numFmtId="40" fontId="2" fillId="0" borderId="21" xfId="0" applyNumberFormat="1" applyFont="1" applyBorder="1"/>
    <xf numFmtId="40" fontId="5" fillId="0" borderId="21" xfId="0" applyNumberFormat="1" applyFont="1" applyFill="1" applyBorder="1"/>
    <xf numFmtId="40" fontId="1" fillId="0" borderId="12" xfId="0" applyNumberFormat="1" applyFont="1" applyFill="1" applyBorder="1" applyAlignment="1">
      <alignment horizontal="center"/>
    </xf>
    <xf numFmtId="40" fontId="1" fillId="0" borderId="13" xfId="0" applyNumberFormat="1" applyFont="1" applyFill="1" applyBorder="1" applyAlignment="1">
      <alignment horizontal="center"/>
    </xf>
    <xf numFmtId="40" fontId="2" fillId="0" borderId="12" xfId="0" applyNumberFormat="1" applyFont="1" applyFill="1" applyBorder="1" applyAlignment="1">
      <alignment horizontal="center"/>
    </xf>
    <xf numFmtId="40" fontId="2" fillId="0" borderId="13" xfId="0" applyNumberFormat="1" applyFont="1" applyFill="1" applyBorder="1" applyAlignment="1">
      <alignment horizontal="center"/>
    </xf>
    <xf numFmtId="4" fontId="7" fillId="0" borderId="12" xfId="0" applyNumberFormat="1" applyFont="1" applyFill="1" applyBorder="1"/>
    <xf numFmtId="4" fontId="7" fillId="0" borderId="13" xfId="0" applyNumberFormat="1" applyFont="1" applyFill="1" applyBorder="1"/>
    <xf numFmtId="0" fontId="7" fillId="0" borderId="13" xfId="0" applyFont="1" applyFill="1" applyBorder="1"/>
    <xf numFmtId="0" fontId="3" fillId="0" borderId="20" xfId="0" applyFont="1" applyFill="1" applyBorder="1" applyAlignment="1">
      <alignment horizontal="center"/>
    </xf>
    <xf numFmtId="40" fontId="1" fillId="0" borderId="21" xfId="0" applyNumberFormat="1" applyFont="1" applyFill="1" applyBorder="1" applyAlignment="1">
      <alignment horizontal="center"/>
    </xf>
    <xf numFmtId="40" fontId="2" fillId="0" borderId="21" xfId="0" applyNumberFormat="1" applyFont="1" applyFill="1" applyBorder="1" applyAlignment="1">
      <alignment horizontal="center"/>
    </xf>
    <xf numFmtId="4" fontId="7" fillId="0" borderId="21" xfId="0" applyNumberFormat="1" applyFont="1" applyFill="1" applyBorder="1"/>
    <xf numFmtId="40" fontId="5" fillId="7" borderId="24" xfId="0" applyNumberFormat="1" applyFont="1" applyFill="1" applyBorder="1"/>
    <xf numFmtId="40" fontId="5" fillId="7" borderId="18" xfId="0" applyNumberFormat="1" applyFont="1" applyFill="1" applyBorder="1"/>
    <xf numFmtId="40" fontId="5" fillId="7" borderId="19" xfId="0" applyNumberFormat="1" applyFont="1" applyFill="1" applyBorder="1"/>
    <xf numFmtId="4" fontId="7" fillId="7" borderId="18" xfId="0" applyNumberFormat="1" applyFont="1" applyFill="1" applyBorder="1"/>
    <xf numFmtId="0" fontId="1" fillId="7" borderId="26" xfId="0" applyFont="1" applyFill="1" applyBorder="1"/>
    <xf numFmtId="0" fontId="7" fillId="7" borderId="19" xfId="0" applyFont="1" applyFill="1" applyBorder="1"/>
    <xf numFmtId="4" fontId="7" fillId="7" borderId="24" xfId="0" applyNumberFormat="1" applyFont="1" applyFill="1" applyBorder="1"/>
    <xf numFmtId="0" fontId="2" fillId="0" borderId="0" xfId="0" applyFont="1" applyBorder="1" applyAlignment="1">
      <alignment horizontal="center"/>
    </xf>
    <xf numFmtId="0" fontId="0" fillId="0" borderId="13" xfId="0" applyFill="1" applyBorder="1"/>
    <xf numFmtId="0" fontId="1" fillId="2" borderId="26" xfId="0" applyFont="1" applyFill="1" applyBorder="1"/>
    <xf numFmtId="0" fontId="0" fillId="2" borderId="19" xfId="0" applyFill="1" applyBorder="1"/>
    <xf numFmtId="49" fontId="2" fillId="0" borderId="27" xfId="0" applyNumberFormat="1" applyFont="1" applyFill="1" applyBorder="1"/>
    <xf numFmtId="0" fontId="2" fillId="0" borderId="27" xfId="0" applyFont="1" applyFill="1" applyBorder="1"/>
    <xf numFmtId="0" fontId="1" fillId="0" borderId="27" xfId="0" applyFont="1" applyFill="1" applyBorder="1"/>
    <xf numFmtId="164" fontId="1" fillId="0" borderId="27" xfId="0" applyNumberFormat="1" applyFont="1" applyFill="1" applyBorder="1"/>
    <xf numFmtId="0" fontId="0" fillId="0" borderId="27" xfId="0" applyFill="1" applyBorder="1"/>
    <xf numFmtId="40" fontId="5" fillId="0" borderId="27" xfId="0" applyNumberFormat="1" applyFont="1" applyFill="1" applyBorder="1"/>
    <xf numFmtId="49" fontId="5" fillId="0" borderId="27" xfId="0" applyNumberFormat="1" applyFont="1" applyFill="1" applyBorder="1"/>
    <xf numFmtId="0" fontId="5" fillId="0" borderId="27" xfId="0" applyFont="1" applyFill="1" applyBorder="1"/>
    <xf numFmtId="40" fontId="1" fillId="0" borderId="27" xfId="0" applyNumberFormat="1" applyFont="1" applyBorder="1"/>
    <xf numFmtId="40" fontId="1" fillId="0" borderId="27" xfId="0" applyNumberFormat="1" applyFont="1" applyFill="1" applyBorder="1"/>
    <xf numFmtId="165" fontId="1" fillId="0" borderId="27" xfId="0" applyNumberFormat="1" applyFont="1" applyBorder="1"/>
    <xf numFmtId="40" fontId="2" fillId="0" borderId="27" xfId="0" applyNumberFormat="1" applyFont="1" applyBorder="1" applyAlignment="1">
      <alignment vertical="center"/>
    </xf>
    <xf numFmtId="40" fontId="2" fillId="0" borderId="27" xfId="0" applyNumberFormat="1" applyFont="1" applyFill="1" applyBorder="1"/>
    <xf numFmtId="165" fontId="2" fillId="0" borderId="27" xfId="0" applyNumberFormat="1" applyFont="1" applyBorder="1" applyAlignment="1">
      <alignment vertical="center"/>
    </xf>
    <xf numFmtId="49" fontId="3" fillId="0" borderId="27" xfId="0" applyNumberFormat="1" applyFont="1" applyFill="1" applyBorder="1"/>
    <xf numFmtId="165" fontId="1" fillId="0" borderId="27" xfId="0" applyNumberFormat="1" applyFont="1" applyFill="1" applyBorder="1"/>
    <xf numFmtId="49" fontId="1" fillId="0" borderId="27" xfId="0" applyNumberFormat="1" applyFont="1" applyFill="1" applyBorder="1"/>
    <xf numFmtId="10" fontId="1" fillId="0" borderId="27" xfId="0" applyNumberFormat="1" applyFont="1" applyFill="1" applyBorder="1"/>
    <xf numFmtId="40" fontId="6" fillId="0" borderId="27" xfId="0" applyNumberFormat="1" applyFont="1" applyFill="1" applyBorder="1"/>
    <xf numFmtId="165" fontId="2" fillId="0" borderId="27" xfId="0" applyNumberFormat="1" applyFont="1" applyFill="1" applyBorder="1"/>
    <xf numFmtId="49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0" fontId="2" fillId="0" borderId="27" xfId="0" applyNumberFormat="1" applyFont="1" applyFill="1" applyBorder="1" applyAlignment="1">
      <alignment vertical="center"/>
    </xf>
    <xf numFmtId="0" fontId="0" fillId="0" borderId="27" xfId="0" applyBorder="1"/>
    <xf numFmtId="49" fontId="3" fillId="0" borderId="27" xfId="0" applyNumberFormat="1" applyFont="1" applyBorder="1"/>
    <xf numFmtId="0" fontId="1" fillId="0" borderId="27" xfId="0" applyFont="1" applyBorder="1"/>
    <xf numFmtId="40" fontId="5" fillId="0" borderId="27" xfId="0" applyNumberFormat="1" applyFont="1" applyBorder="1"/>
    <xf numFmtId="49" fontId="2" fillId="0" borderId="27" xfId="0" applyNumberFormat="1" applyFont="1" applyBorder="1"/>
    <xf numFmtId="0" fontId="2" fillId="0" borderId="27" xfId="0" applyFont="1" applyBorder="1"/>
    <xf numFmtId="49" fontId="1" fillId="3" borderId="27" xfId="0" applyNumberFormat="1" applyFont="1" applyFill="1" applyBorder="1"/>
    <xf numFmtId="0" fontId="1" fillId="3" borderId="27" xfId="0" applyFont="1" applyFill="1" applyBorder="1"/>
    <xf numFmtId="49" fontId="1" fillId="0" borderId="27" xfId="0" applyNumberFormat="1" applyFont="1" applyBorder="1"/>
    <xf numFmtId="10" fontId="1" fillId="0" borderId="27" xfId="0" applyNumberFormat="1" applyFont="1" applyBorder="1"/>
    <xf numFmtId="40" fontId="2" fillId="0" borderId="27" xfId="0" applyNumberFormat="1" applyFont="1" applyBorder="1"/>
    <xf numFmtId="165" fontId="2" fillId="0" borderId="27" xfId="0" applyNumberFormat="1" applyFont="1" applyBorder="1"/>
    <xf numFmtId="164" fontId="1" fillId="0" borderId="28" xfId="0" applyNumberFormat="1" applyFont="1" applyFill="1" applyBorder="1"/>
    <xf numFmtId="40" fontId="1" fillId="0" borderId="28" xfId="0" applyNumberFormat="1" applyFont="1" applyBorder="1"/>
    <xf numFmtId="40" fontId="2" fillId="0" borderId="28" xfId="0" applyNumberFormat="1" applyFont="1" applyFill="1" applyBorder="1"/>
    <xf numFmtId="40" fontId="1" fillId="0" borderId="28" xfId="0" applyNumberFormat="1" applyFont="1" applyFill="1" applyBorder="1"/>
    <xf numFmtId="40" fontId="2" fillId="0" borderId="28" xfId="0" applyNumberFormat="1" applyFont="1" applyBorder="1" applyAlignment="1">
      <alignment vertical="center"/>
    </xf>
    <xf numFmtId="0" fontId="0" fillId="0" borderId="28" xfId="0" applyBorder="1"/>
    <xf numFmtId="40" fontId="2" fillId="0" borderId="28" xfId="0" applyNumberFormat="1" applyFont="1" applyBorder="1"/>
    <xf numFmtId="40" fontId="1" fillId="0" borderId="5" xfId="0" applyNumberFormat="1" applyFont="1" applyFill="1" applyBorder="1"/>
    <xf numFmtId="40" fontId="5" fillId="0" borderId="29" xfId="0" applyNumberFormat="1" applyFont="1" applyFill="1" applyBorder="1"/>
    <xf numFmtId="164" fontId="1" fillId="0" borderId="30" xfId="0" applyNumberFormat="1" applyFont="1" applyFill="1" applyBorder="1"/>
    <xf numFmtId="40" fontId="1" fillId="0" borderId="30" xfId="0" applyNumberFormat="1" applyFont="1" applyBorder="1"/>
    <xf numFmtId="40" fontId="2" fillId="0" borderId="29" xfId="0" applyNumberFormat="1" applyFont="1" applyFill="1" applyBorder="1"/>
    <xf numFmtId="40" fontId="2" fillId="0" borderId="30" xfId="0" applyNumberFormat="1" applyFont="1" applyFill="1" applyBorder="1"/>
    <xf numFmtId="40" fontId="1" fillId="0" borderId="30" xfId="0" applyNumberFormat="1" applyFont="1" applyFill="1" applyBorder="1"/>
    <xf numFmtId="40" fontId="2" fillId="0" borderId="29" xfId="0" applyNumberFormat="1" applyFont="1" applyBorder="1" applyAlignment="1">
      <alignment vertical="center"/>
    </xf>
    <xf numFmtId="40" fontId="2" fillId="0" borderId="30" xfId="0" applyNumberFormat="1" applyFont="1" applyBorder="1" applyAlignment="1">
      <alignment vertical="center"/>
    </xf>
    <xf numFmtId="0" fontId="0" fillId="0" borderId="29" xfId="0" applyBorder="1"/>
    <xf numFmtId="0" fontId="0" fillId="0" borderId="30" xfId="0" applyBorder="1"/>
    <xf numFmtId="40" fontId="5" fillId="0" borderId="29" xfId="0" applyNumberFormat="1" applyFont="1" applyBorder="1"/>
    <xf numFmtId="40" fontId="5" fillId="3" borderId="29" xfId="0" applyNumberFormat="1" applyFont="1" applyFill="1" applyBorder="1"/>
    <xf numFmtId="40" fontId="2" fillId="0" borderId="29" xfId="0" applyNumberFormat="1" applyFont="1" applyBorder="1"/>
    <xf numFmtId="40" fontId="2" fillId="0" borderId="30" xfId="0" applyNumberFormat="1" applyFont="1" applyBorder="1"/>
    <xf numFmtId="40" fontId="1" fillId="0" borderId="3" xfId="0" applyNumberFormat="1" applyFont="1" applyFill="1" applyBorder="1"/>
    <xf numFmtId="10" fontId="1" fillId="0" borderId="3" xfId="0" applyNumberFormat="1" applyFont="1" applyFill="1" applyBorder="1"/>
    <xf numFmtId="165" fontId="2" fillId="0" borderId="3" xfId="0" applyNumberFormat="1" applyFont="1" applyFill="1" applyBorder="1"/>
    <xf numFmtId="165" fontId="2" fillId="0" borderId="3" xfId="0" applyNumberFormat="1" applyFont="1" applyBorder="1" applyAlignment="1">
      <alignment vertical="center"/>
    </xf>
    <xf numFmtId="40" fontId="1" fillId="0" borderId="3" xfId="0" applyNumberFormat="1" applyFont="1" applyBorder="1"/>
    <xf numFmtId="10" fontId="1" fillId="0" borderId="3" xfId="0" applyNumberFormat="1" applyFont="1" applyBorder="1"/>
    <xf numFmtId="165" fontId="2" fillId="0" borderId="3" xfId="0" applyNumberFormat="1" applyFont="1" applyBorder="1"/>
    <xf numFmtId="40" fontId="5" fillId="0" borderId="30" xfId="0" applyNumberFormat="1" applyFont="1" applyFill="1" applyBorder="1"/>
    <xf numFmtId="40" fontId="5" fillId="0" borderId="30" xfId="0" applyNumberFormat="1" applyFont="1" applyBorder="1"/>
    <xf numFmtId="40" fontId="5" fillId="3" borderId="30" xfId="0" applyNumberFormat="1" applyFont="1" applyFill="1" applyBorder="1"/>
    <xf numFmtId="4" fontId="7" fillId="0" borderId="29" xfId="0" applyNumberFormat="1" applyFont="1" applyFill="1" applyBorder="1"/>
    <xf numFmtId="40" fontId="1" fillId="0" borderId="29" xfId="0" applyNumberFormat="1" applyFont="1" applyFill="1" applyBorder="1"/>
    <xf numFmtId="40" fontId="2" fillId="0" borderId="29" xfId="0" applyNumberFormat="1" applyFont="1" applyFill="1" applyBorder="1" applyAlignment="1">
      <alignment vertical="center"/>
    </xf>
    <xf numFmtId="40" fontId="2" fillId="0" borderId="5" xfId="0" applyNumberFormat="1" applyFont="1" applyFill="1" applyBorder="1"/>
    <xf numFmtId="0" fontId="0" fillId="0" borderId="30" xfId="0" applyFill="1" applyBorder="1"/>
    <xf numFmtId="44" fontId="1" fillId="0" borderId="27" xfId="1" applyFont="1" applyFill="1" applyBorder="1"/>
    <xf numFmtId="40" fontId="1" fillId="3" borderId="13" xfId="0" applyNumberFormat="1" applyFont="1" applyFill="1" applyBorder="1"/>
    <xf numFmtId="0" fontId="0" fillId="3" borderId="13" xfId="0" applyFill="1" applyBorder="1"/>
    <xf numFmtId="44" fontId="0" fillId="8" borderId="12" xfId="1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44" fontId="4" fillId="8" borderId="12" xfId="1" applyFont="1" applyFill="1" applyBorder="1" applyAlignment="1">
      <alignment horizontal="center"/>
    </xf>
    <xf numFmtId="44" fontId="1" fillId="8" borderId="14" xfId="1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44" fontId="0" fillId="8" borderId="12" xfId="1" applyFont="1" applyFill="1" applyBorder="1"/>
    <xf numFmtId="0" fontId="0" fillId="8" borderId="13" xfId="0" applyFill="1" applyBorder="1"/>
    <xf numFmtId="44" fontId="1" fillId="8" borderId="12" xfId="1" applyFont="1" applyFill="1" applyBorder="1"/>
    <xf numFmtId="40" fontId="1" fillId="8" borderId="13" xfId="0" applyNumberFormat="1" applyFont="1" applyFill="1" applyBorder="1"/>
    <xf numFmtId="44" fontId="5" fillId="8" borderId="12" xfId="1" applyFont="1" applyFill="1" applyBorder="1" applyAlignment="1">
      <alignment vertical="center"/>
    </xf>
    <xf numFmtId="40" fontId="5" fillId="8" borderId="13" xfId="0" applyNumberFormat="1" applyFont="1" applyFill="1" applyBorder="1" applyAlignment="1">
      <alignment vertical="center"/>
    </xf>
    <xf numFmtId="44" fontId="2" fillId="8" borderId="31" xfId="1" applyFont="1" applyFill="1" applyBorder="1" applyAlignment="1">
      <alignment vertical="center"/>
    </xf>
    <xf numFmtId="40" fontId="2" fillId="8" borderId="3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" borderId="12" xfId="0" applyFill="1" applyBorder="1"/>
    <xf numFmtId="40" fontId="1" fillId="3" borderId="12" xfId="0" applyNumberFormat="1" applyFont="1" applyFill="1" applyBorder="1"/>
    <xf numFmtId="40" fontId="5" fillId="3" borderId="12" xfId="0" applyNumberFormat="1" applyFont="1" applyFill="1" applyBorder="1" applyAlignment="1">
      <alignment vertical="center"/>
    </xf>
    <xf numFmtId="40" fontId="5" fillId="3" borderId="13" xfId="0" applyNumberFormat="1" applyFont="1" applyFill="1" applyBorder="1" applyAlignment="1">
      <alignment vertical="center"/>
    </xf>
    <xf numFmtId="40" fontId="2" fillId="3" borderId="31" xfId="0" applyNumberFormat="1" applyFont="1" applyFill="1" applyBorder="1" applyAlignment="1">
      <alignment vertical="center"/>
    </xf>
    <xf numFmtId="40" fontId="2" fillId="3" borderId="32" xfId="0" applyNumberFormat="1" applyFont="1" applyFill="1" applyBorder="1" applyAlignment="1">
      <alignment vertical="center"/>
    </xf>
    <xf numFmtId="0" fontId="16" fillId="9" borderId="12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14" fillId="9" borderId="12" xfId="0" applyFont="1" applyFill="1" applyBorder="1"/>
    <xf numFmtId="0" fontId="14" fillId="9" borderId="13" xfId="0" applyFont="1" applyFill="1" applyBorder="1"/>
    <xf numFmtId="40" fontId="17" fillId="9" borderId="12" xfId="0" applyNumberFormat="1" applyFont="1" applyFill="1" applyBorder="1"/>
    <xf numFmtId="40" fontId="17" fillId="9" borderId="13" xfId="0" applyNumberFormat="1" applyFont="1" applyFill="1" applyBorder="1"/>
    <xf numFmtId="40" fontId="17" fillId="9" borderId="12" xfId="0" applyNumberFormat="1" applyFont="1" applyFill="1" applyBorder="1" applyAlignment="1">
      <alignment vertical="center"/>
    </xf>
    <xf numFmtId="40" fontId="17" fillId="9" borderId="13" xfId="0" applyNumberFormat="1" applyFont="1" applyFill="1" applyBorder="1" applyAlignment="1">
      <alignment vertical="center"/>
    </xf>
    <xf numFmtId="40" fontId="16" fillId="9" borderId="31" xfId="0" applyNumberFormat="1" applyFont="1" applyFill="1" applyBorder="1" applyAlignment="1">
      <alignment vertical="center"/>
    </xf>
    <xf numFmtId="40" fontId="16" fillId="9" borderId="32" xfId="0" applyNumberFormat="1" applyFont="1" applyFill="1" applyBorder="1" applyAlignment="1">
      <alignment vertical="center"/>
    </xf>
    <xf numFmtId="44" fontId="1" fillId="0" borderId="0" xfId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9" fontId="1" fillId="0" borderId="10" xfId="0" applyNumberFormat="1" applyFont="1" applyBorder="1"/>
    <xf numFmtId="0" fontId="1" fillId="0" borderId="25" xfId="0" applyFont="1" applyBorder="1"/>
    <xf numFmtId="0" fontId="0" fillId="0" borderId="25" xfId="0" applyBorder="1"/>
    <xf numFmtId="49" fontId="1" fillId="0" borderId="12" xfId="0" applyNumberFormat="1" applyFont="1" applyBorder="1"/>
    <xf numFmtId="49" fontId="3" fillId="0" borderId="12" xfId="0" applyNumberFormat="1" applyFont="1" applyBorder="1"/>
    <xf numFmtId="0" fontId="2" fillId="0" borderId="12" xfId="0" applyFont="1" applyFill="1" applyBorder="1"/>
    <xf numFmtId="49" fontId="5" fillId="0" borderId="12" xfId="0" applyNumberFormat="1" applyFont="1" applyFill="1" applyBorder="1"/>
    <xf numFmtId="49" fontId="1" fillId="0" borderId="12" xfId="0" applyNumberFormat="1" applyFont="1" applyFill="1" applyBorder="1"/>
    <xf numFmtId="0" fontId="2" fillId="0" borderId="12" xfId="0" applyFont="1" applyBorder="1"/>
    <xf numFmtId="49" fontId="1" fillId="3" borderId="12" xfId="0" applyNumberFormat="1" applyFont="1" applyFill="1" applyBorder="1"/>
    <xf numFmtId="49" fontId="2" fillId="0" borderId="12" xfId="0" applyNumberFormat="1" applyFont="1" applyBorder="1" applyAlignment="1">
      <alignment vertical="center"/>
    </xf>
    <xf numFmtId="49" fontId="1" fillId="7" borderId="18" xfId="0" applyNumberFormat="1" applyFont="1" applyFill="1" applyBorder="1"/>
    <xf numFmtId="0" fontId="0" fillId="7" borderId="26" xfId="0" applyFill="1" applyBorder="1"/>
    <xf numFmtId="0" fontId="1" fillId="0" borderId="0" xfId="0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7" borderId="0" xfId="0" applyFont="1" applyFill="1" applyBorder="1"/>
    <xf numFmtId="0" fontId="0" fillId="7" borderId="0" xfId="0" applyFill="1" applyBorder="1"/>
    <xf numFmtId="0" fontId="3" fillId="0" borderId="27" xfId="0" applyFont="1" applyBorder="1"/>
    <xf numFmtId="0" fontId="1" fillId="0" borderId="28" xfId="0" applyFont="1" applyFill="1" applyBorder="1"/>
    <xf numFmtId="0" fontId="1" fillId="0" borderId="28" xfId="0" applyFont="1" applyBorder="1"/>
    <xf numFmtId="40" fontId="2" fillId="0" borderId="12" xfId="0" applyNumberFormat="1" applyFont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/>
    </xf>
    <xf numFmtId="49" fontId="2" fillId="0" borderId="12" xfId="0" applyNumberFormat="1" applyFont="1" applyFill="1" applyBorder="1"/>
    <xf numFmtId="49" fontId="2" fillId="0" borderId="12" xfId="0" applyNumberFormat="1" applyFont="1" applyBorder="1"/>
    <xf numFmtId="49" fontId="2" fillId="7" borderId="12" xfId="0" applyNumberFormat="1" applyFont="1" applyFill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9" fontId="3" fillId="0" borderId="10" xfId="0" applyNumberFormat="1" applyFont="1" applyFill="1" applyBorder="1"/>
    <xf numFmtId="40" fontId="5" fillId="0" borderId="20" xfId="0" applyNumberFormat="1" applyFont="1" applyFill="1" applyBorder="1"/>
    <xf numFmtId="40" fontId="5" fillId="0" borderId="10" xfId="0" applyNumberFormat="1" applyFont="1" applyFill="1" applyBorder="1"/>
    <xf numFmtId="40" fontId="5" fillId="0" borderId="11" xfId="0" applyNumberFormat="1" applyFont="1" applyFill="1" applyBorder="1"/>
    <xf numFmtId="164" fontId="1" fillId="0" borderId="25" xfId="0" applyNumberFormat="1" applyFont="1" applyFill="1" applyBorder="1"/>
    <xf numFmtId="4" fontId="7" fillId="0" borderId="10" xfId="0" applyNumberFormat="1" applyFont="1" applyFill="1" applyBorder="1"/>
    <xf numFmtId="4" fontId="7" fillId="0" borderId="11" xfId="0" applyNumberFormat="1" applyFont="1" applyFill="1" applyBorder="1"/>
    <xf numFmtId="0" fontId="7" fillId="0" borderId="11" xfId="0" applyFont="1" applyFill="1" applyBorder="1"/>
    <xf numFmtId="49" fontId="2" fillId="0" borderId="34" xfId="0" applyNumberFormat="1" applyFont="1" applyBorder="1" applyAlignment="1">
      <alignment vertical="center"/>
    </xf>
    <xf numFmtId="49" fontId="3" fillId="0" borderId="10" xfId="0" applyNumberFormat="1" applyFont="1" applyBorder="1"/>
    <xf numFmtId="0" fontId="1" fillId="0" borderId="25" xfId="0" applyFont="1" applyFill="1" applyBorder="1"/>
    <xf numFmtId="0" fontId="2" fillId="0" borderId="37" xfId="0" applyFont="1" applyBorder="1" applyAlignment="1">
      <alignment vertical="center"/>
    </xf>
    <xf numFmtId="40" fontId="7" fillId="0" borderId="12" xfId="0" applyNumberFormat="1" applyFont="1" applyFill="1" applyBorder="1" applyAlignment="1">
      <alignment horizontal="center"/>
    </xf>
    <xf numFmtId="40" fontId="3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4" fontId="7" fillId="0" borderId="20" xfId="0" applyNumberFormat="1" applyFont="1" applyFill="1" applyBorder="1"/>
    <xf numFmtId="0" fontId="2" fillId="0" borderId="55" xfId="0" applyFont="1" applyBorder="1"/>
    <xf numFmtId="0" fontId="1" fillId="0" borderId="48" xfId="0" applyFont="1" applyBorder="1"/>
    <xf numFmtId="0" fontId="1" fillId="0" borderId="48" xfId="0" applyFont="1" applyFill="1" applyBorder="1"/>
    <xf numFmtId="0" fontId="1" fillId="0" borderId="42" xfId="0" applyFont="1" applyFill="1" applyBorder="1"/>
    <xf numFmtId="0" fontId="2" fillId="0" borderId="57" xfId="0" applyFont="1" applyFill="1" applyBorder="1"/>
    <xf numFmtId="0" fontId="2" fillId="0" borderId="62" xfId="0" applyFont="1" applyFill="1" applyBorder="1"/>
    <xf numFmtId="0" fontId="0" fillId="2" borderId="0" xfId="0" applyFill="1" applyBorder="1"/>
    <xf numFmtId="0" fontId="5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0" fontId="2" fillId="2" borderId="0" xfId="0" applyNumberFormat="1" applyFont="1" applyFill="1" applyBorder="1" applyAlignment="1">
      <alignment vertical="center"/>
    </xf>
    <xf numFmtId="10" fontId="2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9" fontId="1" fillId="2" borderId="0" xfId="0" applyNumberFormat="1" applyFont="1" applyFill="1" applyBorder="1"/>
    <xf numFmtId="0" fontId="1" fillId="2" borderId="0" xfId="0" applyFont="1" applyFill="1" applyBorder="1"/>
    <xf numFmtId="40" fontId="5" fillId="2" borderId="0" xfId="0" applyNumberFormat="1" applyFont="1" applyFill="1" applyBorder="1"/>
    <xf numFmtId="40" fontId="0" fillId="0" borderId="0" xfId="0" applyNumberFormat="1" applyBorder="1"/>
    <xf numFmtId="10" fontId="2" fillId="0" borderId="27" xfId="0" applyNumberFormat="1" applyFont="1" applyBorder="1" applyAlignment="1">
      <alignment vertical="center"/>
    </xf>
    <xf numFmtId="40" fontId="2" fillId="2" borderId="12" xfId="0" applyNumberFormat="1" applyFont="1" applyFill="1" applyBorder="1" applyAlignment="1">
      <alignment vertical="center"/>
    </xf>
    <xf numFmtId="40" fontId="2" fillId="2" borderId="13" xfId="0" applyNumberFormat="1" applyFont="1" applyFill="1" applyBorder="1" applyAlignment="1">
      <alignment vertical="center"/>
    </xf>
    <xf numFmtId="4" fontId="3" fillId="0" borderId="29" xfId="0" applyNumberFormat="1" applyFont="1" applyFill="1" applyBorder="1"/>
    <xf numFmtId="40" fontId="2" fillId="0" borderId="12" xfId="0" applyNumberFormat="1" applyFont="1" applyFill="1" applyBorder="1" applyAlignment="1">
      <alignment vertical="center"/>
    </xf>
    <xf numFmtId="40" fontId="2" fillId="2" borderId="18" xfId="0" applyNumberFormat="1" applyFont="1" applyFill="1" applyBorder="1" applyAlignment="1">
      <alignment vertical="center"/>
    </xf>
    <xf numFmtId="0" fontId="2" fillId="0" borderId="62" xfId="0" applyFont="1" applyBorder="1"/>
    <xf numFmtId="0" fontId="20" fillId="0" borderId="15" xfId="0" applyFont="1" applyFill="1" applyBorder="1"/>
    <xf numFmtId="0" fontId="20" fillId="0" borderId="45" xfId="0" applyFont="1" applyFill="1" applyBorder="1"/>
    <xf numFmtId="0" fontId="20" fillId="0" borderId="56" xfId="0" applyFont="1" applyFill="1" applyBorder="1"/>
    <xf numFmtId="0" fontId="20" fillId="0" borderId="13" xfId="0" applyFont="1" applyFill="1" applyBorder="1"/>
    <xf numFmtId="0" fontId="19" fillId="0" borderId="56" xfId="0" applyFont="1" applyFill="1" applyBorder="1"/>
    <xf numFmtId="0" fontId="19" fillId="0" borderId="17" xfId="0" applyFont="1" applyFill="1" applyBorder="1"/>
    <xf numFmtId="0" fontId="19" fillId="0" borderId="32" xfId="0" applyFont="1" applyBorder="1" applyAlignment="1">
      <alignment vertical="center"/>
    </xf>
    <xf numFmtId="0" fontId="20" fillId="7" borderId="0" xfId="0" applyFont="1" applyFill="1" applyBorder="1"/>
    <xf numFmtId="0" fontId="20" fillId="0" borderId="11" xfId="0" applyFont="1" applyBorder="1"/>
    <xf numFmtId="0" fontId="20" fillId="0" borderId="13" xfId="0" applyFont="1" applyBorder="1"/>
    <xf numFmtId="0" fontId="20" fillId="0" borderId="15" xfId="0" applyFont="1" applyBorder="1"/>
    <xf numFmtId="0" fontId="20" fillId="0" borderId="17" xfId="0" applyFont="1" applyBorder="1"/>
    <xf numFmtId="0" fontId="20" fillId="0" borderId="54" xfId="0" applyFont="1" applyBorder="1"/>
    <xf numFmtId="0" fontId="19" fillId="0" borderId="13" xfId="0" applyFont="1" applyBorder="1"/>
    <xf numFmtId="0" fontId="19" fillId="0" borderId="56" xfId="0" applyFont="1" applyBorder="1"/>
    <xf numFmtId="40" fontId="19" fillId="7" borderId="19" xfId="0" applyNumberFormat="1" applyFont="1" applyFill="1" applyBorder="1" applyAlignment="1">
      <alignment vertical="center"/>
    </xf>
    <xf numFmtId="0" fontId="19" fillId="0" borderId="15" xfId="0" applyFont="1" applyBorder="1" applyAlignment="1">
      <alignment vertical="center"/>
    </xf>
    <xf numFmtId="40" fontId="19" fillId="7" borderId="13" xfId="0" applyNumberFormat="1" applyFont="1" applyFill="1" applyBorder="1" applyAlignment="1">
      <alignment vertical="center"/>
    </xf>
    <xf numFmtId="4" fontId="1" fillId="0" borderId="29" xfId="0" applyNumberFormat="1" applyFont="1" applyFill="1" applyBorder="1"/>
    <xf numFmtId="43" fontId="7" fillId="0" borderId="0" xfId="2" applyFont="1" applyFill="1" applyBorder="1"/>
    <xf numFmtId="43" fontId="7" fillId="0" borderId="0" xfId="2" applyFont="1" applyFill="1"/>
    <xf numFmtId="43" fontId="1" fillId="0" borderId="0" xfId="2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15" xfId="0" applyFont="1" applyFill="1" applyBorder="1"/>
    <xf numFmtId="40" fontId="23" fillId="0" borderId="0" xfId="0" applyNumberFormat="1" applyFont="1" applyFill="1" applyBorder="1"/>
    <xf numFmtId="0" fontId="22" fillId="0" borderId="0" xfId="0" applyFont="1" applyFill="1" applyBorder="1"/>
    <xf numFmtId="0" fontId="16" fillId="13" borderId="12" xfId="0" applyFont="1" applyFill="1" applyBorder="1" applyAlignment="1">
      <alignment horizontal="center"/>
    </xf>
    <xf numFmtId="0" fontId="16" fillId="13" borderId="13" xfId="0" applyFont="1" applyFill="1" applyBorder="1" applyAlignment="1">
      <alignment horizontal="center"/>
    </xf>
    <xf numFmtId="0" fontId="7" fillId="13" borderId="12" xfId="0" applyFont="1" applyFill="1" applyBorder="1"/>
    <xf numFmtId="0" fontId="14" fillId="13" borderId="13" xfId="0" applyFont="1" applyFill="1" applyBorder="1"/>
    <xf numFmtId="40" fontId="1" fillId="13" borderId="12" xfId="0" applyNumberFormat="1" applyFont="1" applyFill="1" applyBorder="1"/>
    <xf numFmtId="40" fontId="17" fillId="13" borderId="13" xfId="0" applyNumberFormat="1" applyFont="1" applyFill="1" applyBorder="1"/>
    <xf numFmtId="40" fontId="1" fillId="13" borderId="12" xfId="0" applyNumberFormat="1" applyFont="1" applyFill="1" applyBorder="1" applyAlignment="1">
      <alignment vertical="center"/>
    </xf>
    <xf numFmtId="40" fontId="17" fillId="13" borderId="13" xfId="0" applyNumberFormat="1" applyFont="1" applyFill="1" applyBorder="1" applyAlignment="1">
      <alignment vertical="center"/>
    </xf>
    <xf numFmtId="40" fontId="2" fillId="13" borderId="31" xfId="0" applyNumberFormat="1" applyFont="1" applyFill="1" applyBorder="1" applyAlignment="1">
      <alignment vertical="center"/>
    </xf>
    <xf numFmtId="40" fontId="16" fillId="13" borderId="32" xfId="0" applyNumberFormat="1" applyFont="1" applyFill="1" applyBorder="1" applyAlignment="1">
      <alignment vertical="center"/>
    </xf>
    <xf numFmtId="0" fontId="2" fillId="14" borderId="12" xfId="0" applyFont="1" applyFill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7" fillId="14" borderId="12" xfId="0" applyFont="1" applyFill="1" applyBorder="1"/>
    <xf numFmtId="164" fontId="1" fillId="14" borderId="0" xfId="0" applyNumberFormat="1" applyFont="1" applyFill="1" applyBorder="1"/>
    <xf numFmtId="0" fontId="0" fillId="14" borderId="13" xfId="0" applyFill="1" applyBorder="1"/>
    <xf numFmtId="40" fontId="1" fillId="14" borderId="12" xfId="0" applyNumberFormat="1" applyFont="1" applyFill="1" applyBorder="1"/>
    <xf numFmtId="40" fontId="1" fillId="14" borderId="0" xfId="0" applyNumberFormat="1" applyFont="1" applyFill="1" applyBorder="1"/>
    <xf numFmtId="40" fontId="1" fillId="14" borderId="13" xfId="0" applyNumberFormat="1" applyFont="1" applyFill="1" applyBorder="1"/>
    <xf numFmtId="40" fontId="1" fillId="14" borderId="12" xfId="0" applyNumberFormat="1" applyFont="1" applyFill="1" applyBorder="1" applyAlignment="1">
      <alignment vertical="center"/>
    </xf>
    <xf numFmtId="40" fontId="5" fillId="14" borderId="0" xfId="0" applyNumberFormat="1" applyFont="1" applyFill="1" applyBorder="1" applyAlignment="1">
      <alignment vertical="center"/>
    </xf>
    <xf numFmtId="40" fontId="5" fillId="14" borderId="13" xfId="0" applyNumberFormat="1" applyFont="1" applyFill="1" applyBorder="1" applyAlignment="1">
      <alignment vertical="center"/>
    </xf>
    <xf numFmtId="40" fontId="2" fillId="14" borderId="31" xfId="0" applyNumberFormat="1" applyFont="1" applyFill="1" applyBorder="1" applyAlignment="1">
      <alignment vertical="center"/>
    </xf>
    <xf numFmtId="40" fontId="2" fillId="14" borderId="6" xfId="0" applyNumberFormat="1" applyFont="1" applyFill="1" applyBorder="1" applyAlignment="1">
      <alignment vertical="center"/>
    </xf>
    <xf numFmtId="40" fontId="2" fillId="14" borderId="32" xfId="0" applyNumberFormat="1" applyFont="1" applyFill="1" applyBorder="1" applyAlignment="1">
      <alignment vertical="center"/>
    </xf>
    <xf numFmtId="0" fontId="7" fillId="0" borderId="0" xfId="0" applyFont="1"/>
    <xf numFmtId="1" fontId="3" fillId="0" borderId="20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7" fillId="0" borderId="20" xfId="0" applyNumberFormat="1" applyFont="1" applyFill="1" applyBorder="1"/>
    <xf numFmtId="2" fontId="7" fillId="0" borderId="21" xfId="0" applyNumberFormat="1" applyFont="1" applyFill="1" applyBorder="1"/>
    <xf numFmtId="2" fontId="7" fillId="7" borderId="24" xfId="0" applyNumberFormat="1" applyFont="1" applyFill="1" applyBorder="1"/>
    <xf numFmtId="2" fontId="7" fillId="0" borderId="0" xfId="0" applyNumberFormat="1" applyFont="1" applyFill="1" applyBorder="1"/>
    <xf numFmtId="44" fontId="1" fillId="0" borderId="3" xfId="1" applyFont="1" applyBorder="1"/>
    <xf numFmtId="44" fontId="1" fillId="0" borderId="23" xfId="1" applyFont="1" applyFill="1" applyBorder="1"/>
    <xf numFmtId="44" fontId="1" fillId="0" borderId="21" xfId="1" applyFont="1" applyFill="1" applyBorder="1"/>
    <xf numFmtId="44" fontId="1" fillId="0" borderId="22" xfId="1" applyFont="1" applyFill="1" applyBorder="1"/>
    <xf numFmtId="44" fontId="1" fillId="0" borderId="58" xfId="1" applyFont="1" applyFill="1" applyBorder="1"/>
    <xf numFmtId="44" fontId="7" fillId="7" borderId="24" xfId="1" applyFont="1" applyFill="1" applyBorder="1"/>
    <xf numFmtId="44" fontId="2" fillId="7" borderId="21" xfId="1" applyFont="1" applyFill="1" applyBorder="1" applyAlignment="1">
      <alignment vertical="center"/>
    </xf>
    <xf numFmtId="44" fontId="1" fillId="8" borderId="63" xfId="1" applyFont="1" applyFill="1" applyBorder="1"/>
    <xf numFmtId="44" fontId="1" fillId="0" borderId="30" xfId="1" applyFont="1" applyFill="1" applyBorder="1"/>
    <xf numFmtId="44" fontId="1" fillId="0" borderId="49" xfId="1" applyFont="1" applyFill="1" applyBorder="1"/>
    <xf numFmtId="44" fontId="1" fillId="0" borderId="53" xfId="1" applyFont="1" applyFill="1" applyBorder="1"/>
    <xf numFmtId="44" fontId="1" fillId="0" borderId="51" xfId="1" applyFont="1" applyFill="1" applyBorder="1"/>
    <xf numFmtId="44" fontId="2" fillId="0" borderId="22" xfId="1" applyFont="1" applyFill="1" applyBorder="1"/>
    <xf numFmtId="44" fontId="2" fillId="0" borderId="47" xfId="1" applyFont="1" applyFill="1" applyBorder="1"/>
    <xf numFmtId="44" fontId="2" fillId="0" borderId="44" xfId="1" applyFont="1" applyFill="1" applyBorder="1"/>
    <xf numFmtId="44" fontId="7" fillId="0" borderId="21" xfId="1" applyFont="1" applyFill="1" applyBorder="1"/>
    <xf numFmtId="44" fontId="1" fillId="0" borderId="13" xfId="1" applyFont="1" applyFill="1" applyBorder="1"/>
    <xf numFmtId="44" fontId="2" fillId="0" borderId="58" xfId="1" applyFont="1" applyFill="1" applyBorder="1"/>
    <xf numFmtId="44" fontId="2" fillId="0" borderId="61" xfId="1" applyFont="1" applyFill="1" applyBorder="1"/>
    <xf numFmtId="44" fontId="2" fillId="0" borderId="60" xfId="1" applyFont="1" applyFill="1" applyBorder="1"/>
    <xf numFmtId="44" fontId="1" fillId="7" borderId="26" xfId="1" applyFont="1" applyFill="1" applyBorder="1"/>
    <xf numFmtId="44" fontId="7" fillId="7" borderId="19" xfId="1" applyFont="1" applyFill="1" applyBorder="1"/>
    <xf numFmtId="44" fontId="2" fillId="0" borderId="22" xfId="1" applyFont="1" applyFill="1" applyBorder="1" applyAlignment="1">
      <alignment vertical="center"/>
    </xf>
    <xf numFmtId="44" fontId="2" fillId="0" borderId="47" xfId="1" applyFont="1" applyFill="1" applyBorder="1" applyAlignment="1">
      <alignment vertical="center"/>
    </xf>
    <xf numFmtId="44" fontId="2" fillId="0" borderId="44" xfId="1" applyFont="1" applyFill="1" applyBorder="1" applyAlignment="1">
      <alignment vertical="center"/>
    </xf>
    <xf numFmtId="44" fontId="3" fillId="7" borderId="21" xfId="1" applyFont="1" applyFill="1" applyBorder="1" applyAlignment="1">
      <alignment vertical="center"/>
    </xf>
    <xf numFmtId="44" fontId="2" fillId="7" borderId="0" xfId="1" applyFont="1" applyFill="1" applyBorder="1" applyAlignment="1">
      <alignment vertical="center"/>
    </xf>
    <xf numFmtId="44" fontId="2" fillId="7" borderId="13" xfId="1" applyFont="1" applyFill="1" applyBorder="1" applyAlignment="1">
      <alignment vertical="center"/>
    </xf>
    <xf numFmtId="44" fontId="2" fillId="11" borderId="63" xfId="1" applyFont="1" applyFill="1" applyBorder="1" applyAlignment="1">
      <alignment vertical="center"/>
    </xf>
    <xf numFmtId="44" fontId="2" fillId="8" borderId="67" xfId="1" applyFont="1" applyFill="1" applyBorder="1" applyAlignment="1">
      <alignment vertical="center"/>
    </xf>
    <xf numFmtId="44" fontId="2" fillId="8" borderId="66" xfId="1" applyFont="1" applyFill="1" applyBorder="1" applyAlignment="1">
      <alignment vertical="center"/>
    </xf>
    <xf numFmtId="44" fontId="1" fillId="0" borderId="29" xfId="1" applyFont="1" applyFill="1" applyBorder="1"/>
    <xf numFmtId="44" fontId="1" fillId="0" borderId="50" xfId="1" applyFont="1" applyFill="1" applyBorder="1"/>
    <xf numFmtId="44" fontId="2" fillId="0" borderId="46" xfId="1" applyFont="1" applyFill="1" applyBorder="1"/>
    <xf numFmtId="44" fontId="2" fillId="0" borderId="0" xfId="1" applyFont="1" applyBorder="1"/>
    <xf numFmtId="44" fontId="7" fillId="0" borderId="12" xfId="1" applyFont="1" applyFill="1" applyBorder="1"/>
    <xf numFmtId="44" fontId="7" fillId="0" borderId="13" xfId="1" applyFont="1" applyFill="1" applyBorder="1"/>
    <xf numFmtId="44" fontId="2" fillId="0" borderId="59" xfId="1" applyFont="1" applyFill="1" applyBorder="1"/>
    <xf numFmtId="44" fontId="7" fillId="7" borderId="18" xfId="1" applyFont="1" applyFill="1" applyBorder="1"/>
    <xf numFmtId="44" fontId="1" fillId="7" borderId="0" xfId="1" applyFont="1" applyFill="1" applyBorder="1"/>
    <xf numFmtId="44" fontId="2" fillId="0" borderId="46" xfId="1" applyFont="1" applyFill="1" applyBorder="1" applyAlignment="1">
      <alignment vertical="center"/>
    </xf>
    <xf numFmtId="44" fontId="2" fillId="0" borderId="0" xfId="1" applyFont="1" applyBorder="1" applyAlignment="1">
      <alignment vertical="center"/>
    </xf>
    <xf numFmtId="44" fontId="3" fillId="7" borderId="12" xfId="1" applyFont="1" applyFill="1" applyBorder="1" applyAlignment="1">
      <alignment vertical="center"/>
    </xf>
    <xf numFmtId="44" fontId="3" fillId="7" borderId="13" xfId="1" applyFont="1" applyFill="1" applyBorder="1" applyAlignment="1">
      <alignment vertical="center"/>
    </xf>
    <xf numFmtId="44" fontId="2" fillId="8" borderId="65" xfId="1" applyFont="1" applyFill="1" applyBorder="1" applyAlignment="1">
      <alignment vertical="center"/>
    </xf>
    <xf numFmtId="44" fontId="2" fillId="8" borderId="0" xfId="1" applyFont="1" applyFill="1" applyBorder="1" applyAlignment="1">
      <alignment vertical="center"/>
    </xf>
    <xf numFmtId="44" fontId="5" fillId="0" borderId="23" xfId="1" applyFont="1" applyFill="1" applyBorder="1"/>
    <xf numFmtId="44" fontId="0" fillId="0" borderId="0" xfId="1" applyFont="1" applyFill="1" applyBorder="1"/>
    <xf numFmtId="44" fontId="5" fillId="0" borderId="29" xfId="1" applyFont="1" applyFill="1" applyBorder="1"/>
    <xf numFmtId="44" fontId="5" fillId="0" borderId="30" xfId="1" applyFont="1" applyFill="1" applyBorder="1"/>
    <xf numFmtId="44" fontId="1" fillId="0" borderId="3" xfId="1" applyFont="1" applyFill="1" applyBorder="1"/>
    <xf numFmtId="44" fontId="5" fillId="0" borderId="38" xfId="1" applyFont="1" applyFill="1" applyBorder="1"/>
    <xf numFmtId="44" fontId="5" fillId="0" borderId="39" xfId="1" applyFont="1" applyFill="1" applyBorder="1"/>
    <xf numFmtId="44" fontId="5" fillId="0" borderId="40" xfId="1" applyFont="1" applyFill="1" applyBorder="1"/>
    <xf numFmtId="44" fontId="1" fillId="0" borderId="41" xfId="1" applyFont="1" applyFill="1" applyBorder="1"/>
    <xf numFmtId="44" fontId="1" fillId="0" borderId="39" xfId="1" applyFont="1" applyFill="1" applyBorder="1"/>
    <xf numFmtId="44" fontId="1" fillId="0" borderId="40" xfId="1" applyFont="1" applyFill="1" applyBorder="1"/>
    <xf numFmtId="44" fontId="1" fillId="0" borderId="38" xfId="1" applyFont="1" applyFill="1" applyBorder="1"/>
    <xf numFmtId="44" fontId="1" fillId="0" borderId="43" xfId="1" applyFont="1" applyFill="1" applyBorder="1"/>
    <xf numFmtId="44" fontId="2" fillId="0" borderId="57" xfId="1" applyFont="1" applyFill="1" applyBorder="1"/>
    <xf numFmtId="44" fontId="2" fillId="0" borderId="0" xfId="1" applyFont="1" applyFill="1" applyBorder="1"/>
    <xf numFmtId="44" fontId="5" fillId="0" borderId="21" xfId="1" applyFont="1" applyFill="1" applyBorder="1"/>
    <xf numFmtId="44" fontId="5" fillId="0" borderId="12" xfId="1" applyFont="1" applyFill="1" applyBorder="1"/>
    <xf numFmtId="44" fontId="5" fillId="0" borderId="13" xfId="1" applyFont="1" applyFill="1" applyBorder="1"/>
    <xf numFmtId="44" fontId="3" fillId="0" borderId="0" xfId="1" applyFont="1" applyFill="1" applyBorder="1"/>
    <xf numFmtId="44" fontId="2" fillId="0" borderId="69" xfId="1" applyFont="1" applyFill="1" applyBorder="1"/>
    <xf numFmtId="44" fontId="2" fillId="0" borderId="70" xfId="1" applyFont="1" applyFill="1" applyBorder="1"/>
    <xf numFmtId="44" fontId="2" fillId="0" borderId="21" xfId="1" applyFont="1" applyFill="1" applyBorder="1"/>
    <xf numFmtId="44" fontId="2" fillId="0" borderId="12" xfId="1" applyFont="1" applyFill="1" applyBorder="1"/>
    <xf numFmtId="44" fontId="2" fillId="0" borderId="13" xfId="1" applyFont="1" applyFill="1" applyBorder="1"/>
    <xf numFmtId="44" fontId="2" fillId="0" borderId="16" xfId="1" applyFont="1" applyFill="1" applyBorder="1"/>
    <xf numFmtId="44" fontId="2" fillId="0" borderId="17" xfId="1" applyFont="1" applyFill="1" applyBorder="1"/>
    <xf numFmtId="44" fontId="2" fillId="5" borderId="23" xfId="1" applyFont="1" applyFill="1" applyBorder="1"/>
    <xf numFmtId="44" fontId="2" fillId="0" borderId="27" xfId="1" applyFont="1" applyFill="1" applyBorder="1"/>
    <xf numFmtId="44" fontId="2" fillId="0" borderId="23" xfId="1" applyFont="1" applyFill="1" applyBorder="1"/>
    <xf numFmtId="44" fontId="2" fillId="5" borderId="21" xfId="1" applyFont="1" applyFill="1" applyBorder="1"/>
    <xf numFmtId="44" fontId="2" fillId="0" borderId="33" xfId="1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44" fontId="2" fillId="0" borderId="34" xfId="1" applyFont="1" applyBorder="1" applyAlignment="1">
      <alignment vertical="center"/>
    </xf>
    <xf numFmtId="44" fontId="2" fillId="0" borderId="35" xfId="1" applyFont="1" applyBorder="1" applyAlignment="1">
      <alignment vertical="center"/>
    </xf>
    <xf numFmtId="44" fontId="2" fillId="0" borderId="6" xfId="1" applyFont="1" applyBorder="1" applyAlignment="1">
      <alignment vertical="center"/>
    </xf>
    <xf numFmtId="44" fontId="2" fillId="0" borderId="34" xfId="1" applyFont="1" applyFill="1" applyBorder="1" applyAlignment="1">
      <alignment vertical="center"/>
    </xf>
    <xf numFmtId="44" fontId="2" fillId="0" borderId="35" xfId="1" applyFont="1" applyFill="1" applyBorder="1" applyAlignment="1">
      <alignment vertical="center"/>
    </xf>
    <xf numFmtId="44" fontId="2" fillId="0" borderId="33" xfId="1" applyFont="1" applyFill="1" applyBorder="1" applyAlignment="1">
      <alignment vertical="center"/>
    </xf>
    <xf numFmtId="44" fontId="2" fillId="0" borderId="36" xfId="1" applyFont="1" applyFill="1" applyBorder="1" applyAlignment="1">
      <alignment vertical="center"/>
    </xf>
    <xf numFmtId="44" fontId="1" fillId="0" borderId="33" xfId="1" applyFont="1" applyFill="1" applyBorder="1"/>
    <xf numFmtId="44" fontId="0" fillId="7" borderId="21" xfId="1" applyFont="1" applyFill="1" applyBorder="1"/>
    <xf numFmtId="44" fontId="0" fillId="7" borderId="0" xfId="1" applyFont="1" applyFill="1" applyBorder="1"/>
    <xf numFmtId="44" fontId="0" fillId="7" borderId="12" xfId="1" applyFont="1" applyFill="1" applyBorder="1"/>
    <xf numFmtId="44" fontId="0" fillId="7" borderId="13" xfId="1" applyFont="1" applyFill="1" applyBorder="1"/>
    <xf numFmtId="44" fontId="7" fillId="7" borderId="12" xfId="1" applyFont="1" applyFill="1" applyBorder="1"/>
    <xf numFmtId="44" fontId="7" fillId="7" borderId="13" xfId="1" applyFont="1" applyFill="1" applyBorder="1"/>
    <xf numFmtId="44" fontId="7" fillId="7" borderId="21" xfId="1" applyFont="1" applyFill="1" applyBorder="1"/>
    <xf numFmtId="44" fontId="7" fillId="7" borderId="0" xfId="1" applyFont="1" applyFill="1" applyBorder="1"/>
    <xf numFmtId="44" fontId="1" fillId="7" borderId="21" xfId="1" applyFont="1" applyFill="1" applyBorder="1"/>
    <xf numFmtId="44" fontId="5" fillId="0" borderId="20" xfId="1" applyFont="1" applyBorder="1"/>
    <xf numFmtId="44" fontId="5" fillId="0" borderId="10" xfId="1" applyFont="1" applyBorder="1"/>
    <xf numFmtId="44" fontId="5" fillId="0" borderId="11" xfId="1" applyFont="1" applyBorder="1"/>
    <xf numFmtId="44" fontId="1" fillId="0" borderId="25" xfId="1" applyFont="1" applyBorder="1"/>
    <xf numFmtId="44" fontId="7" fillId="0" borderId="10" xfId="1" applyFont="1" applyFill="1" applyBorder="1"/>
    <xf numFmtId="44" fontId="7" fillId="0" borderId="11" xfId="1" applyFont="1" applyFill="1" applyBorder="1"/>
    <xf numFmtId="44" fontId="7" fillId="0" borderId="20" xfId="1" applyFont="1" applyFill="1" applyBorder="1"/>
    <xf numFmtId="44" fontId="1" fillId="0" borderId="25" xfId="1" applyFont="1" applyFill="1" applyBorder="1"/>
    <xf numFmtId="44" fontId="1" fillId="0" borderId="11" xfId="1" applyFont="1" applyFill="1" applyBorder="1"/>
    <xf numFmtId="44" fontId="1" fillId="0" borderId="20" xfId="1" applyFont="1" applyFill="1" applyBorder="1"/>
    <xf numFmtId="44" fontId="5" fillId="0" borderId="21" xfId="1" applyFont="1" applyBorder="1"/>
    <xf numFmtId="44" fontId="5" fillId="0" borderId="12" xfId="1" applyFont="1" applyBorder="1"/>
    <xf numFmtId="44" fontId="5" fillId="0" borderId="13" xfId="1" applyFont="1" applyBorder="1"/>
    <xf numFmtId="44" fontId="5" fillId="3" borderId="21" xfId="1" applyFont="1" applyFill="1" applyBorder="1"/>
    <xf numFmtId="44" fontId="5" fillId="3" borderId="12" xfId="1" applyFont="1" applyFill="1" applyBorder="1"/>
    <xf numFmtId="44" fontId="5" fillId="3" borderId="13" xfId="1" applyFont="1" applyFill="1" applyBorder="1"/>
    <xf numFmtId="44" fontId="5" fillId="0" borderId="23" xfId="1" applyFont="1" applyBorder="1"/>
    <xf numFmtId="44" fontId="5" fillId="0" borderId="29" xfId="1" applyFont="1" applyBorder="1"/>
    <xf numFmtId="44" fontId="5" fillId="0" borderId="30" xfId="1" applyFont="1" applyBorder="1"/>
    <xf numFmtId="44" fontId="5" fillId="0" borderId="49" xfId="1" applyFont="1" applyBorder="1"/>
    <xf numFmtId="44" fontId="5" fillId="0" borderId="50" xfId="1" applyFont="1" applyBorder="1"/>
    <xf numFmtId="44" fontId="5" fillId="0" borderId="51" xfId="1" applyFont="1" applyBorder="1"/>
    <xf numFmtId="44" fontId="1" fillId="0" borderId="52" xfId="1" applyFont="1" applyBorder="1"/>
    <xf numFmtId="44" fontId="2" fillId="0" borderId="22" xfId="1" applyFont="1" applyBorder="1"/>
    <xf numFmtId="44" fontId="3" fillId="0" borderId="0" xfId="1" applyFont="1" applyBorder="1"/>
    <xf numFmtId="44" fontId="2" fillId="0" borderId="46" xfId="1" applyFont="1" applyBorder="1"/>
    <xf numFmtId="44" fontId="2" fillId="0" borderId="44" xfId="1" applyFont="1" applyBorder="1"/>
    <xf numFmtId="44" fontId="2" fillId="0" borderId="2" xfId="1" applyFont="1" applyBorder="1"/>
    <xf numFmtId="44" fontId="2" fillId="0" borderId="58" xfId="1" applyFont="1" applyBorder="1"/>
    <xf numFmtId="44" fontId="2" fillId="0" borderId="59" xfId="1" applyFont="1" applyBorder="1"/>
    <xf numFmtId="44" fontId="2" fillId="0" borderId="60" xfId="1" applyFont="1" applyBorder="1"/>
    <xf numFmtId="44" fontId="2" fillId="0" borderId="57" xfId="1" applyFont="1" applyBorder="1"/>
    <xf numFmtId="44" fontId="5" fillId="7" borderId="24" xfId="1" applyFont="1" applyFill="1" applyBorder="1"/>
    <xf numFmtId="44" fontId="5" fillId="7" borderId="18" xfId="1" applyFont="1" applyFill="1" applyBorder="1"/>
    <xf numFmtId="44" fontId="5" fillId="7" borderId="19" xfId="1" applyFont="1" applyFill="1" applyBorder="1"/>
    <xf numFmtId="44" fontId="0" fillId="7" borderId="26" xfId="1" applyFont="1" applyFill="1" applyBorder="1"/>
    <xf numFmtId="44" fontId="2" fillId="0" borderId="22" xfId="1" applyFont="1" applyBorder="1" applyAlignment="1">
      <alignment vertical="center"/>
    </xf>
    <xf numFmtId="44" fontId="2" fillId="0" borderId="46" xfId="1" applyFont="1" applyBorder="1" applyAlignment="1">
      <alignment vertical="center"/>
    </xf>
    <xf numFmtId="44" fontId="2" fillId="0" borderId="44" xfId="1" applyFont="1" applyBorder="1" applyAlignment="1">
      <alignment vertical="center"/>
    </xf>
    <xf numFmtId="44" fontId="2" fillId="0" borderId="2" xfId="1" applyFont="1" applyBorder="1" applyAlignment="1">
      <alignment vertical="center"/>
    </xf>
    <xf numFmtId="44" fontId="3" fillId="7" borderId="0" xfId="1" applyFont="1" applyFill="1" applyBorder="1" applyAlignment="1">
      <alignment vertical="center"/>
    </xf>
    <xf numFmtId="44" fontId="2" fillId="7" borderId="12" xfId="1" applyFont="1" applyFill="1" applyBorder="1" applyAlignment="1">
      <alignment vertical="center"/>
    </xf>
    <xf numFmtId="44" fontId="2" fillId="8" borderId="63" xfId="1" applyFont="1" applyFill="1" applyBorder="1" applyAlignment="1">
      <alignment vertical="center"/>
    </xf>
    <xf numFmtId="44" fontId="3" fillId="8" borderId="0" xfId="1" applyFont="1" applyFill="1" applyBorder="1" applyAlignment="1">
      <alignment vertical="center"/>
    </xf>
    <xf numFmtId="44" fontId="2" fillId="8" borderId="64" xfId="1" applyFont="1" applyFill="1" applyBorder="1" applyAlignment="1">
      <alignment vertical="center"/>
    </xf>
    <xf numFmtId="166" fontId="0" fillId="0" borderId="0" xfId="2" applyNumberFormat="1" applyFont="1"/>
    <xf numFmtId="166" fontId="0" fillId="0" borderId="27" xfId="2" applyNumberFormat="1" applyFont="1" applyBorder="1"/>
    <xf numFmtId="166" fontId="0" fillId="0" borderId="27" xfId="2" applyNumberFormat="1" applyFont="1" applyBorder="1" applyAlignment="1">
      <alignment horizontal="center"/>
    </xf>
    <xf numFmtId="166" fontId="0" fillId="0" borderId="29" xfId="2" applyNumberFormat="1" applyFont="1" applyBorder="1" applyAlignment="1">
      <alignment horizontal="center"/>
    </xf>
    <xf numFmtId="166" fontId="0" fillId="0" borderId="34" xfId="2" applyNumberFormat="1" applyFont="1" applyBorder="1" applyAlignment="1">
      <alignment horizontal="center"/>
    </xf>
    <xf numFmtId="166" fontId="0" fillId="0" borderId="36" xfId="2" applyNumberFormat="1" applyFont="1" applyBorder="1" applyAlignment="1">
      <alignment horizontal="center"/>
    </xf>
    <xf numFmtId="166" fontId="0" fillId="0" borderId="0" xfId="0" applyNumberFormat="1"/>
    <xf numFmtId="0" fontId="0" fillId="0" borderId="42" xfId="0" applyBorder="1"/>
    <xf numFmtId="0" fontId="0" fillId="0" borderId="73" xfId="0" applyBorder="1"/>
    <xf numFmtId="0" fontId="0" fillId="0" borderId="39" xfId="0" applyBorder="1"/>
    <xf numFmtId="0" fontId="0" fillId="0" borderId="43" xfId="0" applyBorder="1"/>
    <xf numFmtId="44" fontId="0" fillId="0" borderId="29" xfId="1" applyFont="1" applyBorder="1"/>
    <xf numFmtId="44" fontId="0" fillId="0" borderId="27" xfId="1" applyFont="1" applyBorder="1"/>
    <xf numFmtId="44" fontId="0" fillId="0" borderId="30" xfId="1" applyFont="1" applyBorder="1"/>
    <xf numFmtId="44" fontId="0" fillId="0" borderId="39" xfId="1" applyFont="1" applyBorder="1"/>
    <xf numFmtId="44" fontId="0" fillId="0" borderId="43" xfId="1" applyFont="1" applyBorder="1"/>
    <xf numFmtId="44" fontId="0" fillId="0" borderId="40" xfId="1" applyFont="1" applyBorder="1"/>
    <xf numFmtId="44" fontId="0" fillId="0" borderId="74" xfId="1" applyFont="1" applyBorder="1"/>
    <xf numFmtId="44" fontId="0" fillId="0" borderId="0" xfId="0" applyNumberFormat="1"/>
    <xf numFmtId="44" fontId="0" fillId="0" borderId="27" xfId="1" applyFont="1" applyFill="1" applyBorder="1"/>
    <xf numFmtId="44" fontId="0" fillId="0" borderId="27" xfId="0" applyNumberFormat="1" applyBorder="1"/>
    <xf numFmtId="44" fontId="0" fillId="0" borderId="29" xfId="1" applyFont="1" applyFill="1" applyBorder="1"/>
    <xf numFmtId="44" fontId="0" fillId="0" borderId="30" xfId="0" applyNumberFormat="1" applyBorder="1"/>
    <xf numFmtId="44" fontId="0" fillId="0" borderId="71" xfId="1" applyFont="1" applyBorder="1"/>
    <xf numFmtId="44" fontId="0" fillId="0" borderId="40" xfId="0" applyNumberFormat="1" applyBorder="1"/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 wrapText="1"/>
    </xf>
    <xf numFmtId="44" fontId="0" fillId="0" borderId="74" xfId="0" applyNumberFormat="1" applyBorder="1"/>
    <xf numFmtId="44" fontId="0" fillId="0" borderId="75" xfId="0" applyNumberFormat="1" applyBorder="1"/>
    <xf numFmtId="166" fontId="0" fillId="0" borderId="79" xfId="2" applyNumberFormat="1" applyFont="1" applyBorder="1" applyAlignment="1">
      <alignment horizontal="center"/>
    </xf>
    <xf numFmtId="166" fontId="0" fillId="0" borderId="80" xfId="2" applyNumberFormat="1" applyFont="1" applyBorder="1" applyAlignment="1">
      <alignment horizontal="center"/>
    </xf>
    <xf numFmtId="167" fontId="0" fillId="0" borderId="0" xfId="0" applyNumberFormat="1"/>
    <xf numFmtId="168" fontId="0" fillId="0" borderId="0" xfId="1" applyNumberFormat="1" applyFont="1"/>
    <xf numFmtId="44" fontId="0" fillId="0" borderId="76" xfId="0" applyNumberFormat="1" applyBorder="1"/>
    <xf numFmtId="43" fontId="0" fillId="0" borderId="0" xfId="0" applyNumberFormat="1"/>
    <xf numFmtId="0" fontId="7" fillId="0" borderId="81" xfId="0" applyFont="1" applyBorder="1" applyAlignment="1">
      <alignment horizontal="center" wrapText="1"/>
    </xf>
    <xf numFmtId="166" fontId="0" fillId="0" borderId="28" xfId="2" applyNumberFormat="1" applyFont="1" applyBorder="1" applyAlignment="1">
      <alignment horizontal="center"/>
    </xf>
    <xf numFmtId="166" fontId="0" fillId="0" borderId="37" xfId="2" applyNumberFormat="1" applyFont="1" applyBorder="1" applyAlignment="1">
      <alignment horizontal="center"/>
    </xf>
    <xf numFmtId="166" fontId="0" fillId="0" borderId="82" xfId="2" applyNumberFormat="1" applyFont="1" applyBorder="1" applyAlignment="1">
      <alignment horizontal="center"/>
    </xf>
    <xf numFmtId="166" fontId="0" fillId="0" borderId="27" xfId="2" applyNumberFormat="1" applyFont="1" applyFill="1" applyBorder="1"/>
    <xf numFmtId="0" fontId="7" fillId="0" borderId="69" xfId="0" applyFont="1" applyFill="1" applyBorder="1" applyAlignment="1">
      <alignment horizontal="center" wrapText="1"/>
    </xf>
    <xf numFmtId="0" fontId="7" fillId="0" borderId="70" xfId="0" applyFont="1" applyFill="1" applyBorder="1" applyAlignment="1">
      <alignment horizontal="center" wrapText="1"/>
    </xf>
    <xf numFmtId="166" fontId="0" fillId="0" borderId="29" xfId="2" applyNumberFormat="1" applyFont="1" applyFill="1" applyBorder="1"/>
    <xf numFmtId="166" fontId="0" fillId="0" borderId="30" xfId="2" applyNumberFormat="1" applyFont="1" applyFill="1" applyBorder="1"/>
    <xf numFmtId="166" fontId="0" fillId="0" borderId="29" xfId="2" applyNumberFormat="1" applyFont="1" applyBorder="1"/>
    <xf numFmtId="166" fontId="0" fillId="0" borderId="39" xfId="2" applyNumberFormat="1" applyFont="1" applyBorder="1"/>
    <xf numFmtId="166" fontId="0" fillId="0" borderId="40" xfId="2" applyNumberFormat="1" applyFont="1" applyFill="1" applyBorder="1"/>
    <xf numFmtId="166" fontId="0" fillId="0" borderId="74" xfId="2" applyNumberFormat="1" applyFont="1" applyBorder="1"/>
    <xf numFmtId="166" fontId="0" fillId="0" borderId="76" xfId="2" applyNumberFormat="1" applyFont="1" applyFill="1" applyBorder="1"/>
    <xf numFmtId="0" fontId="0" fillId="0" borderId="78" xfId="0" applyBorder="1"/>
    <xf numFmtId="0" fontId="7" fillId="0" borderId="72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66" fontId="0" fillId="0" borderId="27" xfId="0" applyNumberFormat="1" applyBorder="1"/>
    <xf numFmtId="0" fontId="7" fillId="0" borderId="27" xfId="0" applyFont="1" applyBorder="1"/>
    <xf numFmtId="0" fontId="7" fillId="0" borderId="27" xfId="0" applyFont="1" applyBorder="1" applyAlignment="1">
      <alignment horizontal="center"/>
    </xf>
    <xf numFmtId="44" fontId="0" fillId="5" borderId="27" xfId="0" applyNumberFormat="1" applyFill="1" applyBorder="1" applyAlignment="1">
      <alignment horizontal="center"/>
    </xf>
    <xf numFmtId="0" fontId="7" fillId="15" borderId="47" xfId="0" applyFont="1" applyFill="1" applyBorder="1" applyAlignment="1">
      <alignment horizontal="center" wrapText="1"/>
    </xf>
    <xf numFmtId="168" fontId="0" fillId="15" borderId="27" xfId="1" applyNumberFormat="1" applyFont="1" applyFill="1" applyBorder="1"/>
    <xf numFmtId="168" fontId="7" fillId="16" borderId="47" xfId="1" applyNumberFormat="1" applyFont="1" applyFill="1" applyBorder="1" applyAlignment="1">
      <alignment horizontal="center" wrapText="1"/>
    </xf>
    <xf numFmtId="168" fontId="0" fillId="16" borderId="27" xfId="1" applyNumberFormat="1" applyFont="1" applyFill="1" applyBorder="1"/>
    <xf numFmtId="168" fontId="0" fillId="16" borderId="0" xfId="1" applyNumberFormat="1" applyFont="1" applyFill="1"/>
    <xf numFmtId="168" fontId="0" fillId="15" borderId="0" xfId="1" applyNumberFormat="1" applyFont="1" applyFill="1"/>
    <xf numFmtId="0" fontId="7" fillId="16" borderId="44" xfId="0" applyFont="1" applyFill="1" applyBorder="1" applyAlignment="1">
      <alignment horizontal="center" wrapText="1"/>
    </xf>
    <xf numFmtId="44" fontId="0" fillId="16" borderId="30" xfId="1" applyFont="1" applyFill="1" applyBorder="1"/>
    <xf numFmtId="44" fontId="0" fillId="16" borderId="71" xfId="1" applyFont="1" applyFill="1" applyBorder="1"/>
    <xf numFmtId="44" fontId="0" fillId="16" borderId="0" xfId="1" applyFont="1" applyFill="1"/>
    <xf numFmtId="44" fontId="0" fillId="16" borderId="27" xfId="0" applyNumberFormat="1" applyFill="1" applyBorder="1" applyAlignment="1">
      <alignment horizontal="center"/>
    </xf>
    <xf numFmtId="44" fontId="0" fillId="15" borderId="27" xfId="0" applyNumberFormat="1" applyFill="1" applyBorder="1" applyAlignment="1">
      <alignment horizontal="center"/>
    </xf>
    <xf numFmtId="44" fontId="22" fillId="15" borderId="27" xfId="1" applyFont="1" applyFill="1" applyBorder="1"/>
    <xf numFmtId="44" fontId="24" fillId="0" borderId="27" xfId="0" applyNumberFormat="1" applyFont="1" applyBorder="1" applyAlignment="1">
      <alignment horizontal="center"/>
    </xf>
    <xf numFmtId="44" fontId="1" fillId="11" borderId="23" xfId="1" applyFont="1" applyFill="1" applyBorder="1"/>
    <xf numFmtId="0" fontId="1" fillId="5" borderId="17" xfId="0" applyFont="1" applyFill="1" applyBorder="1"/>
    <xf numFmtId="0" fontId="25" fillId="5" borderId="15" xfId="0" applyFont="1" applyFill="1" applyBorder="1"/>
    <xf numFmtId="0" fontId="25" fillId="0" borderId="68" xfId="0" applyFont="1" applyBorder="1" applyAlignment="1">
      <alignment vertical="center"/>
    </xf>
    <xf numFmtId="44" fontId="7" fillId="0" borderId="27" xfId="1" applyFont="1" applyBorder="1"/>
    <xf numFmtId="44" fontId="7" fillId="0" borderId="27" xfId="1" applyFont="1" applyBorder="1" applyAlignment="1">
      <alignment horizontal="center"/>
    </xf>
    <xf numFmtId="0" fontId="0" fillId="0" borderId="2" xfId="0" applyFill="1" applyBorder="1"/>
    <xf numFmtId="0" fontId="1" fillId="7" borderId="2" xfId="0" applyFont="1" applyFill="1" applyBorder="1"/>
    <xf numFmtId="0" fontId="1" fillId="7" borderId="4" xfId="0" applyFont="1" applyFill="1" applyBorder="1"/>
    <xf numFmtId="0" fontId="0" fillId="7" borderId="2" xfId="0" applyFill="1" applyBorder="1"/>
    <xf numFmtId="0" fontId="0" fillId="7" borderId="4" xfId="0" applyFill="1" applyBorder="1"/>
    <xf numFmtId="40" fontId="2" fillId="7" borderId="2" xfId="0" applyNumberFormat="1" applyFont="1" applyFill="1" applyBorder="1" applyAlignment="1">
      <alignment vertical="center"/>
    </xf>
    <xf numFmtId="40" fontId="5" fillId="7" borderId="2" xfId="0" applyNumberFormat="1" applyFont="1" applyFill="1" applyBorder="1"/>
    <xf numFmtId="40" fontId="2" fillId="7" borderId="4" xfId="0" applyNumberFormat="1" applyFont="1" applyFill="1" applyBorder="1" applyAlignment="1">
      <alignment vertical="center"/>
    </xf>
    <xf numFmtId="44" fontId="1" fillId="7" borderId="14" xfId="1" applyFont="1" applyFill="1" applyBorder="1"/>
    <xf numFmtId="0" fontId="0" fillId="7" borderId="15" xfId="0" applyFill="1" applyBorder="1"/>
    <xf numFmtId="0" fontId="3" fillId="0" borderId="2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164" fontId="1" fillId="0" borderId="3" xfId="0" applyNumberFormat="1" applyFont="1" applyFill="1" applyBorder="1"/>
    <xf numFmtId="40" fontId="2" fillId="0" borderId="0" xfId="0" applyNumberFormat="1" applyFont="1" applyFill="1" applyBorder="1"/>
    <xf numFmtId="0" fontId="19" fillId="0" borderId="21" xfId="0" applyFont="1" applyFill="1" applyBorder="1" applyAlignment="1">
      <alignment horizontal="center"/>
    </xf>
    <xf numFmtId="44" fontId="1" fillId="0" borderId="21" xfId="1" applyFont="1" applyBorder="1"/>
    <xf numFmtId="40" fontId="2" fillId="2" borderId="23" xfId="0" applyNumberFormat="1" applyFont="1" applyFill="1" applyBorder="1" applyAlignment="1">
      <alignment vertical="center"/>
    </xf>
    <xf numFmtId="40" fontId="2" fillId="0" borderId="23" xfId="0" applyNumberFormat="1" applyFont="1" applyBorder="1" applyAlignment="1">
      <alignment vertical="center"/>
    </xf>
    <xf numFmtId="44" fontId="1" fillId="2" borderId="33" xfId="1" applyFont="1" applyFill="1" applyBorder="1"/>
    <xf numFmtId="40" fontId="1" fillId="0" borderId="21" xfId="0" applyNumberFormat="1" applyFont="1" applyFill="1" applyBorder="1"/>
    <xf numFmtId="40" fontId="2" fillId="0" borderId="21" xfId="0" applyNumberFormat="1" applyFont="1" applyFill="1" applyBorder="1"/>
    <xf numFmtId="44" fontId="2" fillId="0" borderId="23" xfId="1" applyFont="1" applyFill="1" applyBorder="1" applyAlignment="1">
      <alignment vertical="center"/>
    </xf>
    <xf numFmtId="44" fontId="7" fillId="0" borderId="23" xfId="1" applyFont="1" applyFill="1" applyBorder="1"/>
    <xf numFmtId="44" fontId="1" fillId="0" borderId="23" xfId="1" applyFont="1" applyBorder="1"/>
    <xf numFmtId="44" fontId="3" fillId="0" borderId="23" xfId="1" applyFont="1" applyFill="1" applyBorder="1"/>
    <xf numFmtId="44" fontId="3" fillId="0" borderId="23" xfId="1" applyFont="1" applyFill="1" applyBorder="1" applyAlignment="1">
      <alignment vertical="center"/>
    </xf>
    <xf numFmtId="4" fontId="7" fillId="0" borderId="33" xfId="0" applyNumberFormat="1" applyFont="1" applyFill="1" applyBorder="1"/>
    <xf numFmtId="4" fontId="7" fillId="0" borderId="5" xfId="0" applyNumberFormat="1" applyFont="1" applyFill="1" applyBorder="1"/>
    <xf numFmtId="40" fontId="2" fillId="0" borderId="5" xfId="0" applyNumberFormat="1" applyFont="1" applyFill="1" applyBorder="1" applyAlignment="1">
      <alignment vertical="center"/>
    </xf>
    <xf numFmtId="4" fontId="1" fillId="0" borderId="5" xfId="0" applyNumberFormat="1" applyFont="1" applyFill="1" applyBorder="1"/>
    <xf numFmtId="4" fontId="3" fillId="0" borderId="5" xfId="0" applyNumberFormat="1" applyFont="1" applyFill="1" applyBorder="1"/>
    <xf numFmtId="40" fontId="2" fillId="2" borderId="26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21" xfId="0" applyNumberFormat="1" applyFont="1" applyFill="1" applyBorder="1"/>
    <xf numFmtId="40" fontId="1" fillId="0" borderId="21" xfId="0" applyNumberFormat="1" applyFont="1" applyBorder="1"/>
    <xf numFmtId="40" fontId="2" fillId="0" borderId="21" xfId="0" applyNumberFormat="1" applyFont="1" applyBorder="1" applyAlignment="1">
      <alignment vertical="center"/>
    </xf>
    <xf numFmtId="0" fontId="0" fillId="0" borderId="21" xfId="0" applyBorder="1"/>
    <xf numFmtId="40" fontId="2" fillId="2" borderId="21" xfId="0" applyNumberFormat="1" applyFont="1" applyFill="1" applyBorder="1" applyAlignment="1">
      <alignment vertical="center"/>
    </xf>
    <xf numFmtId="0" fontId="1" fillId="2" borderId="21" xfId="0" applyFont="1" applyFill="1" applyBorder="1"/>
    <xf numFmtId="0" fontId="1" fillId="0" borderId="11" xfId="0" applyFont="1" applyBorder="1"/>
    <xf numFmtId="0" fontId="1" fillId="0" borderId="13" xfId="0" applyFont="1" applyBorder="1"/>
    <xf numFmtId="0" fontId="3" fillId="0" borderId="13" xfId="0" applyFont="1" applyBorder="1"/>
    <xf numFmtId="49" fontId="3" fillId="0" borderId="18" xfId="0" applyNumberFormat="1" applyFont="1" applyFill="1" applyBorder="1"/>
    <xf numFmtId="0" fontId="1" fillId="0" borderId="19" xfId="0" applyFont="1" applyBorder="1"/>
    <xf numFmtId="0" fontId="1" fillId="0" borderId="27" xfId="0" applyFont="1" applyBorder="1" applyAlignment="1">
      <alignment horizontal="left" wrapText="1"/>
    </xf>
    <xf numFmtId="43" fontId="25" fillId="0" borderId="5" xfId="2" applyFont="1" applyFill="1" applyBorder="1"/>
    <xf numFmtId="3" fontId="25" fillId="0" borderId="5" xfId="0" applyNumberFormat="1" applyFont="1" applyBorder="1"/>
    <xf numFmtId="0" fontId="25" fillId="0" borderId="5" xfId="0" applyFont="1" applyBorder="1"/>
    <xf numFmtId="2" fontId="0" fillId="0" borderId="0" xfId="0" applyNumberFormat="1" applyFill="1" applyBorder="1"/>
    <xf numFmtId="2" fontId="1" fillId="0" borderId="0" xfId="0" applyNumberFormat="1" applyFont="1" applyFill="1" applyBorder="1"/>
    <xf numFmtId="0" fontId="2" fillId="14" borderId="18" xfId="0" applyFont="1" applyFill="1" applyBorder="1" applyAlignment="1">
      <alignment horizontal="center"/>
    </xf>
    <xf numFmtId="0" fontId="1" fillId="14" borderId="26" xfId="0" applyFont="1" applyFill="1" applyBorder="1" applyAlignment="1">
      <alignment horizontal="center"/>
    </xf>
    <xf numFmtId="0" fontId="1" fillId="14" borderId="19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16" fillId="13" borderId="19" xfId="0" applyFont="1" applyFill="1" applyBorder="1" applyAlignment="1">
      <alignment horizontal="center"/>
    </xf>
    <xf numFmtId="0" fontId="16" fillId="9" borderId="18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3" fillId="0" borderId="20" xfId="2" applyNumberFormat="1" applyFont="1" applyFill="1" applyBorder="1" applyAlignment="1">
      <alignment horizontal="center"/>
    </xf>
    <xf numFmtId="43" fontId="2" fillId="0" borderId="21" xfId="2" applyFont="1" applyFill="1" applyBorder="1" applyAlignment="1">
      <alignment horizontal="center"/>
    </xf>
    <xf numFmtId="43" fontId="2" fillId="0" borderId="24" xfId="2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39" fontId="1" fillId="4" borderId="27" xfId="0" applyNumberFormat="1" applyFont="1" applyFill="1" applyBorder="1"/>
    <xf numFmtId="44" fontId="1" fillId="8" borderId="27" xfId="1" applyFont="1" applyFill="1" applyBorder="1"/>
    <xf numFmtId="40" fontId="1" fillId="8" borderId="27" xfId="0" applyNumberFormat="1" applyFont="1" applyFill="1" applyBorder="1"/>
    <xf numFmtId="40" fontId="1" fillId="3" borderId="27" xfId="0" applyNumberFormat="1" applyFont="1" applyFill="1" applyBorder="1"/>
    <xf numFmtId="40" fontId="1" fillId="14" borderId="27" xfId="0" applyNumberFormat="1" applyFont="1" applyFill="1" applyBorder="1"/>
    <xf numFmtId="40" fontId="2" fillId="4" borderId="27" xfId="0" applyNumberFormat="1" applyFont="1" applyFill="1" applyBorder="1"/>
    <xf numFmtId="44" fontId="2" fillId="8" borderId="27" xfId="1" applyFont="1" applyFill="1" applyBorder="1"/>
    <xf numFmtId="40" fontId="2" fillId="8" borderId="27" xfId="0" applyNumberFormat="1" applyFont="1" applyFill="1" applyBorder="1"/>
    <xf numFmtId="0" fontId="3" fillId="0" borderId="27" xfId="0" applyFont="1" applyFill="1" applyBorder="1"/>
    <xf numFmtId="40" fontId="2" fillId="14" borderId="27" xfId="0" applyNumberFormat="1" applyFont="1" applyFill="1" applyBorder="1"/>
    <xf numFmtId="0" fontId="0" fillId="3" borderId="27" xfId="0" applyFill="1" applyBorder="1"/>
    <xf numFmtId="49" fontId="5" fillId="0" borderId="27" xfId="0" applyNumberFormat="1" applyFont="1" applyBorder="1"/>
    <xf numFmtId="40" fontId="5" fillId="6" borderId="27" xfId="0" applyNumberFormat="1" applyFont="1" applyFill="1" applyBorder="1"/>
    <xf numFmtId="165" fontId="2" fillId="0" borderId="1" xfId="0" applyNumberFormat="1" applyFont="1" applyBorder="1"/>
    <xf numFmtId="165" fontId="2" fillId="0" borderId="0" xfId="0" applyNumberFormat="1" applyFont="1" applyBorder="1"/>
    <xf numFmtId="40" fontId="2" fillId="4" borderId="1" xfId="0" applyNumberFormat="1" applyFont="1" applyFill="1" applyBorder="1"/>
    <xf numFmtId="44" fontId="2" fillId="8" borderId="12" xfId="1" applyFont="1" applyFill="1" applyBorder="1"/>
    <xf numFmtId="40" fontId="2" fillId="8" borderId="13" xfId="0" applyNumberFormat="1" applyFont="1" applyFill="1" applyBorder="1"/>
    <xf numFmtId="40" fontId="2" fillId="3" borderId="12" xfId="0" applyNumberFormat="1" applyFont="1" applyFill="1" applyBorder="1"/>
    <xf numFmtId="40" fontId="16" fillId="9" borderId="13" xfId="0" applyNumberFormat="1" applyFont="1" applyFill="1" applyBorder="1"/>
    <xf numFmtId="40" fontId="2" fillId="13" borderId="12" xfId="0" applyNumberFormat="1" applyFont="1" applyFill="1" applyBorder="1"/>
    <xf numFmtId="40" fontId="16" fillId="13" borderId="13" xfId="0" applyNumberFormat="1" applyFont="1" applyFill="1" applyBorder="1"/>
    <xf numFmtId="40" fontId="2" fillId="14" borderId="12" xfId="0" applyNumberFormat="1" applyFont="1" applyFill="1" applyBorder="1"/>
    <xf numFmtId="40" fontId="2" fillId="14" borderId="0" xfId="0" applyNumberFormat="1" applyFont="1" applyFill="1" applyBorder="1"/>
    <xf numFmtId="40" fontId="2" fillId="14" borderId="13" xfId="0" applyNumberFormat="1" applyFont="1" applyFill="1" applyBorder="1"/>
    <xf numFmtId="10" fontId="1" fillId="3" borderId="27" xfId="0" applyNumberFormat="1" applyFont="1" applyFill="1" applyBorder="1"/>
    <xf numFmtId="40" fontId="5" fillId="3" borderId="27" xfId="0" applyNumberFormat="1" applyFont="1" applyFill="1" applyBorder="1"/>
    <xf numFmtId="39" fontId="1" fillId="3" borderId="27" xfId="0" applyNumberFormat="1" applyFont="1" applyFill="1" applyBorder="1"/>
    <xf numFmtId="40" fontId="5" fillId="14" borderId="27" xfId="0" applyNumberFormat="1" applyFont="1" applyFill="1" applyBorder="1"/>
    <xf numFmtId="165" fontId="1" fillId="3" borderId="27" xfId="0" applyNumberFormat="1" applyFont="1" applyFill="1" applyBorder="1"/>
    <xf numFmtId="40" fontId="5" fillId="5" borderId="27" xfId="0" applyNumberFormat="1" applyFont="1" applyFill="1" applyBorder="1"/>
    <xf numFmtId="39" fontId="1" fillId="0" borderId="27" xfId="0" applyNumberFormat="1" applyFont="1" applyFill="1" applyBorder="1"/>
    <xf numFmtId="49" fontId="2" fillId="0" borderId="0" xfId="0" applyNumberFormat="1" applyFont="1" applyBorder="1"/>
    <xf numFmtId="49" fontId="2" fillId="0" borderId="27" xfId="0" applyNumberFormat="1" applyFont="1" applyBorder="1" applyAlignment="1"/>
    <xf numFmtId="40" fontId="2" fillId="0" borderId="27" xfId="0" applyNumberFormat="1" applyFont="1" applyBorder="1" applyAlignment="1"/>
    <xf numFmtId="165" fontId="2" fillId="0" borderId="27" xfId="0" applyNumberFormat="1" applyFont="1" applyBorder="1" applyAlignment="1"/>
    <xf numFmtId="40" fontId="2" fillId="0" borderId="27" xfId="0" applyNumberFormat="1" applyFont="1" applyFill="1" applyBorder="1" applyAlignment="1"/>
    <xf numFmtId="40" fontId="2" fillId="4" borderId="27" xfId="0" applyNumberFormat="1" applyFont="1" applyFill="1" applyBorder="1" applyAlignment="1"/>
    <xf numFmtId="0" fontId="3" fillId="0" borderId="27" xfId="0" applyFont="1" applyBorder="1" applyAlignment="1"/>
    <xf numFmtId="44" fontId="2" fillId="8" borderId="27" xfId="1" applyFont="1" applyFill="1" applyBorder="1" applyAlignment="1"/>
    <xf numFmtId="40" fontId="2" fillId="8" borderId="27" xfId="0" applyNumberFormat="1" applyFont="1" applyFill="1" applyBorder="1" applyAlignment="1"/>
    <xf numFmtId="40" fontId="2" fillId="14" borderId="27" xfId="0" applyNumberFormat="1" applyFont="1" applyFill="1" applyBorder="1" applyAlignment="1"/>
    <xf numFmtId="49" fontId="2" fillId="7" borderId="0" xfId="0" applyNumberFormat="1" applyFont="1" applyFill="1" applyBorder="1" applyAlignment="1">
      <alignment vertical="center"/>
    </xf>
    <xf numFmtId="40" fontId="2" fillId="7" borderId="0" xfId="0" applyNumberFormat="1" applyFont="1" applyFill="1" applyBorder="1" applyAlignment="1">
      <alignment vertical="center"/>
    </xf>
    <xf numFmtId="165" fontId="2" fillId="7" borderId="1" xfId="0" applyNumberFormat="1" applyFont="1" applyFill="1" applyBorder="1" applyAlignment="1">
      <alignment vertical="center"/>
    </xf>
    <xf numFmtId="40" fontId="2" fillId="7" borderId="1" xfId="0" applyNumberFormat="1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40" fontId="2" fillId="7" borderId="13" xfId="0" applyNumberFormat="1" applyFont="1" applyFill="1" applyBorder="1" applyAlignment="1">
      <alignment vertical="center"/>
    </xf>
    <xf numFmtId="40" fontId="2" fillId="7" borderId="12" xfId="0" applyNumberFormat="1" applyFont="1" applyFill="1" applyBorder="1" applyAlignment="1">
      <alignment vertical="center"/>
    </xf>
    <xf numFmtId="40" fontId="16" fillId="7" borderId="13" xfId="0" applyNumberFormat="1" applyFont="1" applyFill="1" applyBorder="1" applyAlignment="1">
      <alignment vertical="center"/>
    </xf>
    <xf numFmtId="0" fontId="2" fillId="0" borderId="28" xfId="0" applyFont="1" applyBorder="1"/>
    <xf numFmtId="0" fontId="5" fillId="0" borderId="28" xfId="0" applyFont="1" applyBorder="1"/>
    <xf numFmtId="0" fontId="1" fillId="3" borderId="28" xfId="0" applyFont="1" applyFill="1" applyBorder="1"/>
    <xf numFmtId="0" fontId="2" fillId="0" borderId="28" xfId="0" applyFont="1" applyFill="1" applyBorder="1"/>
    <xf numFmtId="0" fontId="2" fillId="0" borderId="28" xfId="0" applyFont="1" applyBorder="1" applyAlignment="1"/>
    <xf numFmtId="40" fontId="1" fillId="0" borderId="5" xfId="0" applyNumberFormat="1" applyFont="1" applyBorder="1"/>
    <xf numFmtId="40" fontId="2" fillId="0" borderId="5" xfId="0" applyNumberFormat="1" applyFont="1" applyBorder="1"/>
    <xf numFmtId="40" fontId="1" fillId="3" borderId="5" xfId="0" applyNumberFormat="1" applyFont="1" applyFill="1" applyBorder="1"/>
    <xf numFmtId="40" fontId="2" fillId="0" borderId="5" xfId="0" applyNumberFormat="1" applyFont="1" applyBorder="1" applyAlignment="1"/>
    <xf numFmtId="0" fontId="2" fillId="0" borderId="0" xfId="0" applyFont="1" applyBorder="1" applyAlignment="1"/>
    <xf numFmtId="0" fontId="3" fillId="0" borderId="0" xfId="0" applyFont="1" applyFill="1" applyBorder="1" applyAlignment="1"/>
    <xf numFmtId="0" fontId="3" fillId="0" borderId="28" xfId="0" applyFont="1" applyBorder="1"/>
    <xf numFmtId="0" fontId="0" fillId="3" borderId="28" xfId="0" applyFill="1" applyBorder="1"/>
    <xf numFmtId="0" fontId="0" fillId="0" borderId="28" xfId="0" applyFill="1" applyBorder="1"/>
    <xf numFmtId="0" fontId="3" fillId="0" borderId="28" xfId="0" applyFont="1" applyFill="1" applyBorder="1"/>
    <xf numFmtId="0" fontId="3" fillId="0" borderId="28" xfId="0" applyFont="1" applyBorder="1" applyAlignment="1"/>
    <xf numFmtId="40" fontId="1" fillId="3" borderId="29" xfId="0" applyNumberFormat="1" applyFont="1" applyFill="1" applyBorder="1"/>
    <xf numFmtId="40" fontId="1" fillId="3" borderId="30" xfId="0" applyNumberFormat="1" applyFont="1" applyFill="1" applyBorder="1"/>
    <xf numFmtId="40" fontId="2" fillId="3" borderId="29" xfId="0" applyNumberFormat="1" applyFont="1" applyFill="1" applyBorder="1"/>
    <xf numFmtId="40" fontId="2" fillId="3" borderId="30" xfId="0" applyNumberFormat="1" applyFont="1" applyFill="1" applyBorder="1"/>
    <xf numFmtId="2" fontId="1" fillId="3" borderId="30" xfId="0" applyNumberFormat="1" applyFont="1" applyFill="1" applyBorder="1"/>
    <xf numFmtId="40" fontId="2" fillId="3" borderId="13" xfId="0" applyNumberFormat="1" applyFont="1" applyFill="1" applyBorder="1"/>
    <xf numFmtId="40" fontId="2" fillId="3" borderId="29" xfId="0" applyNumberFormat="1" applyFont="1" applyFill="1" applyBorder="1" applyAlignment="1"/>
    <xf numFmtId="40" fontId="2" fillId="3" borderId="30" xfId="0" applyNumberFormat="1" applyFont="1" applyFill="1" applyBorder="1" applyAlignment="1"/>
    <xf numFmtId="40" fontId="2" fillId="13" borderId="29" xfId="0" applyNumberFormat="1" applyFont="1" applyFill="1" applyBorder="1" applyAlignment="1"/>
    <xf numFmtId="0" fontId="0" fillId="7" borderId="18" xfId="0" applyFill="1" applyBorder="1"/>
    <xf numFmtId="0" fontId="0" fillId="7" borderId="19" xfId="0" applyFill="1" applyBorder="1"/>
    <xf numFmtId="40" fontId="17" fillId="9" borderId="29" xfId="0" applyNumberFormat="1" applyFont="1" applyFill="1" applyBorder="1"/>
    <xf numFmtId="40" fontId="17" fillId="9" borderId="30" xfId="0" applyNumberFormat="1" applyFont="1" applyFill="1" applyBorder="1"/>
    <xf numFmtId="40" fontId="16" fillId="9" borderId="29" xfId="0" applyNumberFormat="1" applyFont="1" applyFill="1" applyBorder="1"/>
    <xf numFmtId="40" fontId="16" fillId="9" borderId="30" xfId="0" applyNumberFormat="1" applyFont="1" applyFill="1" applyBorder="1"/>
    <xf numFmtId="2" fontId="17" fillId="9" borderId="29" xfId="0" applyNumberFormat="1" applyFont="1" applyFill="1" applyBorder="1"/>
    <xf numFmtId="2" fontId="17" fillId="9" borderId="30" xfId="0" applyNumberFormat="1" applyFont="1" applyFill="1" applyBorder="1"/>
    <xf numFmtId="40" fontId="16" fillId="9" borderId="12" xfId="0" applyNumberFormat="1" applyFont="1" applyFill="1" applyBorder="1"/>
    <xf numFmtId="40" fontId="17" fillId="0" borderId="29" xfId="0" applyNumberFormat="1" applyFont="1" applyFill="1" applyBorder="1"/>
    <xf numFmtId="40" fontId="17" fillId="0" borderId="30" xfId="0" applyNumberFormat="1" applyFont="1" applyFill="1" applyBorder="1"/>
    <xf numFmtId="40" fontId="16" fillId="9" borderId="29" xfId="0" applyNumberFormat="1" applyFont="1" applyFill="1" applyBorder="1" applyAlignment="1"/>
    <xf numFmtId="40" fontId="16" fillId="9" borderId="30" xfId="0" applyNumberFormat="1" applyFont="1" applyFill="1" applyBorder="1" applyAlignment="1"/>
    <xf numFmtId="40" fontId="16" fillId="7" borderId="12" xfId="0" applyNumberFormat="1" applyFont="1" applyFill="1" applyBorder="1" applyAlignment="1">
      <alignment vertical="center"/>
    </xf>
    <xf numFmtId="0" fontId="14" fillId="7" borderId="18" xfId="0" applyFont="1" applyFill="1" applyBorder="1"/>
    <xf numFmtId="0" fontId="14" fillId="7" borderId="19" xfId="0" applyFont="1" applyFill="1" applyBorder="1"/>
    <xf numFmtId="40" fontId="1" fillId="13" borderId="29" xfId="0" applyNumberFormat="1" applyFont="1" applyFill="1" applyBorder="1"/>
    <xf numFmtId="40" fontId="17" fillId="13" borderId="30" xfId="0" applyNumberFormat="1" applyFont="1" applyFill="1" applyBorder="1"/>
    <xf numFmtId="40" fontId="2" fillId="13" borderId="29" xfId="0" applyNumberFormat="1" applyFont="1" applyFill="1" applyBorder="1"/>
    <xf numFmtId="40" fontId="16" fillId="13" borderId="30" xfId="0" applyNumberFormat="1" applyFont="1" applyFill="1" applyBorder="1"/>
    <xf numFmtId="2" fontId="1" fillId="13" borderId="29" xfId="0" applyNumberFormat="1" applyFont="1" applyFill="1" applyBorder="1"/>
    <xf numFmtId="40" fontId="1" fillId="12" borderId="29" xfId="0" applyNumberFormat="1" applyFont="1" applyFill="1" applyBorder="1"/>
    <xf numFmtId="40" fontId="17" fillId="12" borderId="30" xfId="0" applyNumberFormat="1" applyFont="1" applyFill="1" applyBorder="1"/>
    <xf numFmtId="40" fontId="16" fillId="13" borderId="30" xfId="0" applyNumberFormat="1" applyFont="1" applyFill="1" applyBorder="1" applyAlignment="1"/>
    <xf numFmtId="0" fontId="7" fillId="7" borderId="18" xfId="0" applyFont="1" applyFill="1" applyBorder="1"/>
    <xf numFmtId="40" fontId="1" fillId="14" borderId="29" xfId="0" applyNumberFormat="1" applyFont="1" applyFill="1" applyBorder="1"/>
    <xf numFmtId="40" fontId="1" fillId="14" borderId="30" xfId="0" applyNumberFormat="1" applyFont="1" applyFill="1" applyBorder="1"/>
    <xf numFmtId="40" fontId="2" fillId="14" borderId="29" xfId="0" applyNumberFormat="1" applyFont="1" applyFill="1" applyBorder="1"/>
    <xf numFmtId="40" fontId="2" fillId="14" borderId="30" xfId="0" applyNumberFormat="1" applyFont="1" applyFill="1" applyBorder="1"/>
    <xf numFmtId="2" fontId="1" fillId="14" borderId="29" xfId="0" applyNumberFormat="1" applyFont="1" applyFill="1" applyBorder="1"/>
    <xf numFmtId="40" fontId="2" fillId="14" borderId="29" xfId="0" applyNumberFormat="1" applyFont="1" applyFill="1" applyBorder="1" applyAlignment="1"/>
    <xf numFmtId="40" fontId="2" fillId="14" borderId="30" xfId="0" applyNumberFormat="1" applyFont="1" applyFill="1" applyBorder="1" applyAlignment="1"/>
    <xf numFmtId="43" fontId="7" fillId="0" borderId="22" xfId="2" applyFont="1" applyFill="1" applyBorder="1"/>
    <xf numFmtId="43" fontId="7" fillId="0" borderId="38" xfId="2" applyFont="1" applyFill="1" applyBorder="1"/>
    <xf numFmtId="44" fontId="1" fillId="0" borderId="22" xfId="1" applyFont="1" applyFill="1" applyBorder="1" applyAlignment="1">
      <alignment vertical="center"/>
    </xf>
    <xf numFmtId="44" fontId="1" fillId="0" borderId="23" xfId="1" applyFont="1" applyFill="1" applyBorder="1" applyAlignment="1">
      <alignment vertical="center"/>
    </xf>
    <xf numFmtId="44" fontId="2" fillId="0" borderId="23" xfId="1" applyFont="1" applyFill="1" applyBorder="1" applyAlignment="1"/>
    <xf numFmtId="44" fontId="21" fillId="10" borderId="23" xfId="1" applyFont="1" applyFill="1" applyBorder="1" applyAlignment="1"/>
    <xf numFmtId="0" fontId="7" fillId="7" borderId="24" xfId="2" applyNumberFormat="1" applyFont="1" applyFill="1" applyBorder="1"/>
    <xf numFmtId="44" fontId="0" fillId="0" borderId="21" xfId="1" applyFont="1" applyBorder="1"/>
    <xf numFmtId="40" fontId="1" fillId="0" borderId="23" xfId="0" applyNumberFormat="1" applyFont="1" applyFill="1" applyBorder="1"/>
    <xf numFmtId="44" fontId="1" fillId="0" borderId="23" xfId="1" applyFont="1" applyBorder="1" applyAlignment="1"/>
    <xf numFmtId="44" fontId="1" fillId="7" borderId="24" xfId="1" applyFont="1" applyFill="1" applyBorder="1"/>
    <xf numFmtId="49" fontId="2" fillId="0" borderId="47" xfId="0" applyNumberFormat="1" applyFont="1" applyBorder="1"/>
    <xf numFmtId="40" fontId="2" fillId="0" borderId="47" xfId="0" applyNumberFormat="1" applyFont="1" applyBorder="1"/>
    <xf numFmtId="165" fontId="2" fillId="0" borderId="47" xfId="0" applyNumberFormat="1" applyFont="1" applyBorder="1"/>
    <xf numFmtId="40" fontId="2" fillId="4" borderId="47" xfId="0" applyNumberFormat="1" applyFont="1" applyFill="1" applyBorder="1"/>
    <xf numFmtId="0" fontId="3" fillId="0" borderId="47" xfId="0" applyFont="1" applyBorder="1"/>
    <xf numFmtId="44" fontId="2" fillId="8" borderId="47" xfId="1" applyFont="1" applyFill="1" applyBorder="1"/>
    <xf numFmtId="40" fontId="2" fillId="8" borderId="47" xfId="0" applyNumberFormat="1" applyFont="1" applyFill="1" applyBorder="1"/>
    <xf numFmtId="0" fontId="3" fillId="0" borderId="55" xfId="0" applyFont="1" applyBorder="1"/>
    <xf numFmtId="40" fontId="2" fillId="3" borderId="46" xfId="0" applyNumberFormat="1" applyFont="1" applyFill="1" applyBorder="1"/>
    <xf numFmtId="40" fontId="2" fillId="3" borderId="44" xfId="0" applyNumberFormat="1" applyFont="1" applyFill="1" applyBorder="1"/>
    <xf numFmtId="40" fontId="16" fillId="9" borderId="46" xfId="0" applyNumberFormat="1" applyFont="1" applyFill="1" applyBorder="1"/>
    <xf numFmtId="40" fontId="16" fillId="9" borderId="44" xfId="0" applyNumberFormat="1" applyFont="1" applyFill="1" applyBorder="1"/>
    <xf numFmtId="40" fontId="2" fillId="13" borderId="46" xfId="0" applyNumberFormat="1" applyFont="1" applyFill="1" applyBorder="1"/>
    <xf numFmtId="40" fontId="16" fillId="13" borderId="44" xfId="0" applyNumberFormat="1" applyFont="1" applyFill="1" applyBorder="1"/>
    <xf numFmtId="40" fontId="2" fillId="14" borderId="46" xfId="0" applyNumberFormat="1" applyFont="1" applyFill="1" applyBorder="1"/>
    <xf numFmtId="40" fontId="2" fillId="14" borderId="47" xfId="0" applyNumberFormat="1" applyFont="1" applyFill="1" applyBorder="1"/>
    <xf numFmtId="40" fontId="2" fillId="14" borderId="44" xfId="0" applyNumberFormat="1" applyFont="1" applyFill="1" applyBorder="1"/>
    <xf numFmtId="44" fontId="1" fillId="0" borderId="22" xfId="1" applyFont="1" applyBorder="1"/>
    <xf numFmtId="49" fontId="1" fillId="0" borderId="36" xfId="0" applyNumberFormat="1" applyFont="1" applyBorder="1"/>
    <xf numFmtId="0" fontId="1" fillId="0" borderId="37" xfId="0" applyFont="1" applyBorder="1"/>
    <xf numFmtId="0" fontId="1" fillId="0" borderId="26" xfId="0" applyFont="1" applyBorder="1"/>
    <xf numFmtId="40" fontId="1" fillId="0" borderId="7" xfId="0" applyNumberFormat="1" applyFont="1" applyBorder="1"/>
    <xf numFmtId="40" fontId="1" fillId="0" borderId="36" xfId="0" applyNumberFormat="1" applyFont="1" applyBorder="1"/>
    <xf numFmtId="165" fontId="1" fillId="0" borderId="36" xfId="0" applyNumberFormat="1" applyFont="1" applyBorder="1"/>
    <xf numFmtId="10" fontId="1" fillId="0" borderId="36" xfId="0" applyNumberFormat="1" applyFont="1" applyBorder="1"/>
    <xf numFmtId="40" fontId="5" fillId="0" borderId="36" xfId="0" applyNumberFormat="1" applyFont="1" applyBorder="1"/>
    <xf numFmtId="39" fontId="1" fillId="4" borderId="36" xfId="0" applyNumberFormat="1" applyFont="1" applyFill="1" applyBorder="1"/>
    <xf numFmtId="0" fontId="0" fillId="0" borderId="36" xfId="0" applyBorder="1"/>
    <xf numFmtId="44" fontId="1" fillId="8" borderId="36" xfId="1" applyFont="1" applyFill="1" applyBorder="1"/>
    <xf numFmtId="40" fontId="1" fillId="8" borderId="36" xfId="0" applyNumberFormat="1" applyFont="1" applyFill="1" applyBorder="1"/>
    <xf numFmtId="0" fontId="0" fillId="0" borderId="37" xfId="0" applyBorder="1"/>
    <xf numFmtId="40" fontId="1" fillId="3" borderId="34" xfId="0" applyNumberFormat="1" applyFont="1" applyFill="1" applyBorder="1"/>
    <xf numFmtId="40" fontId="1" fillId="3" borderId="35" xfId="0" applyNumberFormat="1" applyFont="1" applyFill="1" applyBorder="1"/>
    <xf numFmtId="0" fontId="0" fillId="0" borderId="26" xfId="0" applyFill="1" applyBorder="1"/>
    <xf numFmtId="40" fontId="17" fillId="9" borderId="34" xfId="0" applyNumberFormat="1" applyFont="1" applyFill="1" applyBorder="1"/>
    <xf numFmtId="40" fontId="17" fillId="9" borderId="35" xfId="0" applyNumberFormat="1" applyFont="1" applyFill="1" applyBorder="1"/>
    <xf numFmtId="40" fontId="1" fillId="13" borderId="34" xfId="0" applyNumberFormat="1" applyFont="1" applyFill="1" applyBorder="1"/>
    <xf numFmtId="40" fontId="17" fillId="13" borderId="35" xfId="0" applyNumberFormat="1" applyFont="1" applyFill="1" applyBorder="1"/>
    <xf numFmtId="40" fontId="1" fillId="14" borderId="34" xfId="0" applyNumberFormat="1" applyFont="1" applyFill="1" applyBorder="1"/>
    <xf numFmtId="40" fontId="1" fillId="14" borderId="36" xfId="0" applyNumberFormat="1" applyFont="1" applyFill="1" applyBorder="1"/>
    <xf numFmtId="40" fontId="1" fillId="14" borderId="35" xfId="0" applyNumberFormat="1" applyFont="1" applyFill="1" applyBorder="1"/>
    <xf numFmtId="44" fontId="1" fillId="0" borderId="33" xfId="1" applyFont="1" applyBorder="1"/>
    <xf numFmtId="0" fontId="1" fillId="0" borderId="7" xfId="0" applyFont="1" applyBorder="1"/>
    <xf numFmtId="0" fontId="1" fillId="0" borderId="36" xfId="0" applyFont="1" applyBorder="1"/>
    <xf numFmtId="0" fontId="0" fillId="4" borderId="36" xfId="0" applyFill="1" applyBorder="1"/>
    <xf numFmtId="44" fontId="0" fillId="8" borderId="36" xfId="1" applyFont="1" applyFill="1" applyBorder="1"/>
    <xf numFmtId="0" fontId="0" fillId="8" borderId="36" xfId="0" applyFill="1" applyBorder="1"/>
    <xf numFmtId="0" fontId="0" fillId="3" borderId="34" xfId="0" applyFill="1" applyBorder="1"/>
    <xf numFmtId="2" fontId="1" fillId="3" borderId="35" xfId="0" applyNumberFormat="1" applyFont="1" applyFill="1" applyBorder="1"/>
    <xf numFmtId="2" fontId="1" fillId="0" borderId="26" xfId="0" applyNumberFormat="1" applyFont="1" applyFill="1" applyBorder="1"/>
    <xf numFmtId="2" fontId="17" fillId="9" borderId="34" xfId="0" applyNumberFormat="1" applyFont="1" applyFill="1" applyBorder="1"/>
    <xf numFmtId="2" fontId="17" fillId="9" borderId="35" xfId="0" applyNumberFormat="1" applyFont="1" applyFill="1" applyBorder="1"/>
    <xf numFmtId="2" fontId="1" fillId="13" borderId="34" xfId="0" applyNumberFormat="1" applyFont="1" applyFill="1" applyBorder="1"/>
    <xf numFmtId="2" fontId="17" fillId="13" borderId="35" xfId="0" applyNumberFormat="1" applyFont="1" applyFill="1" applyBorder="1"/>
    <xf numFmtId="2" fontId="1" fillId="14" borderId="34" xfId="0" applyNumberFormat="1" applyFont="1" applyFill="1" applyBorder="1"/>
    <xf numFmtId="0" fontId="0" fillId="14" borderId="35" xfId="0" applyFill="1" applyBorder="1"/>
    <xf numFmtId="2" fontId="0" fillId="0" borderId="26" xfId="0" applyNumberFormat="1" applyFill="1" applyBorder="1"/>
    <xf numFmtId="40" fontId="2" fillId="0" borderId="47" xfId="0" applyNumberFormat="1" applyFont="1" applyFill="1" applyBorder="1"/>
    <xf numFmtId="0" fontId="1" fillId="0" borderId="86" xfId="0" applyFont="1" applyBorder="1"/>
    <xf numFmtId="0" fontId="0" fillId="0" borderId="86" xfId="0" applyFill="1" applyBorder="1"/>
    <xf numFmtId="40" fontId="1" fillId="0" borderId="36" xfId="0" applyNumberFormat="1" applyFont="1" applyFill="1" applyBorder="1"/>
    <xf numFmtId="0" fontId="0" fillId="0" borderId="36" xfId="0" applyFill="1" applyBorder="1"/>
    <xf numFmtId="49" fontId="1" fillId="0" borderId="87" xfId="0" applyNumberFormat="1" applyFont="1" applyBorder="1"/>
    <xf numFmtId="40" fontId="1" fillId="0" borderId="88" xfId="0" applyNumberFormat="1" applyFont="1" applyBorder="1"/>
    <xf numFmtId="40" fontId="1" fillId="0" borderId="53" xfId="0" applyNumberFormat="1" applyFont="1" applyBorder="1"/>
    <xf numFmtId="165" fontId="1" fillId="0" borderId="53" xfId="0" applyNumberFormat="1" applyFont="1" applyBorder="1"/>
    <xf numFmtId="40" fontId="1" fillId="0" borderId="53" xfId="0" applyNumberFormat="1" applyFont="1" applyFill="1" applyBorder="1"/>
    <xf numFmtId="10" fontId="1" fillId="0" borderId="53" xfId="0" applyNumberFormat="1" applyFont="1" applyBorder="1"/>
    <xf numFmtId="40" fontId="1" fillId="3" borderId="53" xfId="0" applyNumberFormat="1" applyFont="1" applyFill="1" applyBorder="1"/>
    <xf numFmtId="10" fontId="1" fillId="3" borderId="53" xfId="0" applyNumberFormat="1" applyFont="1" applyFill="1" applyBorder="1"/>
    <xf numFmtId="40" fontId="5" fillId="3" borderId="53" xfId="0" applyNumberFormat="1" applyFont="1" applyFill="1" applyBorder="1"/>
    <xf numFmtId="39" fontId="1" fillId="3" borderId="53" xfId="0" applyNumberFormat="1" applyFont="1" applyFill="1" applyBorder="1"/>
    <xf numFmtId="0" fontId="0" fillId="3" borderId="53" xfId="0" applyFill="1" applyBorder="1"/>
    <xf numFmtId="44" fontId="1" fillId="8" borderId="53" xfId="1" applyFont="1" applyFill="1" applyBorder="1"/>
    <xf numFmtId="40" fontId="1" fillId="8" borderId="53" xfId="0" applyNumberFormat="1" applyFont="1" applyFill="1" applyBorder="1"/>
    <xf numFmtId="0" fontId="0" fillId="3" borderId="48" xfId="0" applyFill="1" applyBorder="1"/>
    <xf numFmtId="40" fontId="1" fillId="3" borderId="50" xfId="0" applyNumberFormat="1" applyFont="1" applyFill="1" applyBorder="1"/>
    <xf numFmtId="40" fontId="1" fillId="3" borderId="51" xfId="0" applyNumberFormat="1" applyFont="1" applyFill="1" applyBorder="1"/>
    <xf numFmtId="40" fontId="17" fillId="9" borderId="50" xfId="0" applyNumberFormat="1" applyFont="1" applyFill="1" applyBorder="1"/>
    <xf numFmtId="40" fontId="17" fillId="9" borderId="51" xfId="0" applyNumberFormat="1" applyFont="1" applyFill="1" applyBorder="1"/>
    <xf numFmtId="40" fontId="1" fillId="13" borderId="50" xfId="0" applyNumberFormat="1" applyFont="1" applyFill="1" applyBorder="1"/>
    <xf numFmtId="40" fontId="17" fillId="13" borderId="51" xfId="0" applyNumberFormat="1" applyFont="1" applyFill="1" applyBorder="1"/>
    <xf numFmtId="40" fontId="1" fillId="14" borderId="50" xfId="0" applyNumberFormat="1" applyFont="1" applyFill="1" applyBorder="1"/>
    <xf numFmtId="40" fontId="5" fillId="14" borderId="53" xfId="0" applyNumberFormat="1" applyFont="1" applyFill="1" applyBorder="1"/>
    <xf numFmtId="40" fontId="1" fillId="14" borderId="51" xfId="0" applyNumberFormat="1" applyFont="1" applyFill="1" applyBorder="1"/>
    <xf numFmtId="44" fontId="1" fillId="0" borderId="49" xfId="1" applyFont="1" applyBorder="1"/>
    <xf numFmtId="40" fontId="5" fillId="0" borderId="53" xfId="0" applyNumberFormat="1" applyFont="1" applyBorder="1"/>
    <xf numFmtId="39" fontId="1" fillId="4" borderId="53" xfId="0" applyNumberFormat="1" applyFont="1" applyFill="1" applyBorder="1"/>
    <xf numFmtId="0" fontId="0" fillId="0" borderId="53" xfId="0" applyBorder="1"/>
    <xf numFmtId="0" fontId="0" fillId="0" borderId="48" xfId="0" applyBorder="1"/>
    <xf numFmtId="40" fontId="1" fillId="14" borderId="53" xfId="0" applyNumberFormat="1" applyFont="1" applyFill="1" applyBorder="1"/>
    <xf numFmtId="4" fontId="2" fillId="0" borderId="47" xfId="0" applyNumberFormat="1" applyFont="1" applyBorder="1"/>
    <xf numFmtId="4" fontId="2" fillId="8" borderId="47" xfId="0" applyNumberFormat="1" applyFont="1" applyFill="1" applyBorder="1"/>
    <xf numFmtId="4" fontId="2" fillId="3" borderId="46" xfId="0" applyNumberFormat="1" applyFont="1" applyFill="1" applyBorder="1"/>
    <xf numFmtId="4" fontId="2" fillId="3" borderId="44" xfId="0" applyNumberFormat="1" applyFont="1" applyFill="1" applyBorder="1"/>
    <xf numFmtId="4" fontId="16" fillId="9" borderId="46" xfId="0" applyNumberFormat="1" applyFont="1" applyFill="1" applyBorder="1"/>
    <xf numFmtId="4" fontId="16" fillId="9" borderId="44" xfId="0" applyNumberFormat="1" applyFont="1" applyFill="1" applyBorder="1"/>
    <xf numFmtId="4" fontId="2" fillId="13" borderId="46" xfId="0" applyNumberFormat="1" applyFont="1" applyFill="1" applyBorder="1"/>
    <xf numFmtId="4" fontId="16" fillId="13" borderId="44" xfId="0" applyNumberFormat="1" applyFont="1" applyFill="1" applyBorder="1"/>
    <xf numFmtId="4" fontId="2" fillId="14" borderId="46" xfId="0" applyNumberFormat="1" applyFont="1" applyFill="1" applyBorder="1"/>
    <xf numFmtId="4" fontId="2" fillId="14" borderId="47" xfId="0" applyNumberFormat="1" applyFont="1" applyFill="1" applyBorder="1"/>
    <xf numFmtId="4" fontId="2" fillId="14" borderId="44" xfId="0" applyNumberFormat="1" applyFont="1" applyFill="1" applyBorder="1"/>
    <xf numFmtId="49" fontId="1" fillId="3" borderId="47" xfId="0" applyNumberFormat="1" applyFont="1" applyFill="1" applyBorder="1"/>
    <xf numFmtId="0" fontId="1" fillId="3" borderId="55" xfId="0" applyFont="1" applyFill="1" applyBorder="1"/>
    <xf numFmtId="40" fontId="1" fillId="3" borderId="4" xfId="0" applyNumberFormat="1" applyFont="1" applyFill="1" applyBorder="1"/>
    <xf numFmtId="40" fontId="1" fillId="3" borderId="47" xfId="0" applyNumberFormat="1" applyFont="1" applyFill="1" applyBorder="1"/>
    <xf numFmtId="165" fontId="1" fillId="3" borderId="47" xfId="0" applyNumberFormat="1" applyFont="1" applyFill="1" applyBorder="1"/>
    <xf numFmtId="10" fontId="1" fillId="3" borderId="47" xfId="0" applyNumberFormat="1" applyFont="1" applyFill="1" applyBorder="1"/>
    <xf numFmtId="40" fontId="5" fillId="3" borderId="47" xfId="0" applyNumberFormat="1" applyFont="1" applyFill="1" applyBorder="1"/>
    <xf numFmtId="39" fontId="1" fillId="4" borderId="47" xfId="0" applyNumberFormat="1" applyFont="1" applyFill="1" applyBorder="1"/>
    <xf numFmtId="0" fontId="0" fillId="3" borderId="47" xfId="0" applyFill="1" applyBorder="1"/>
    <xf numFmtId="44" fontId="1" fillId="8" borderId="47" xfId="1" applyFont="1" applyFill="1" applyBorder="1"/>
    <xf numFmtId="40" fontId="1" fillId="8" borderId="47" xfId="0" applyNumberFormat="1" applyFont="1" applyFill="1" applyBorder="1"/>
    <xf numFmtId="0" fontId="0" fillId="3" borderId="55" xfId="0" applyFill="1" applyBorder="1"/>
    <xf numFmtId="40" fontId="1" fillId="3" borderId="46" xfId="0" applyNumberFormat="1" applyFont="1" applyFill="1" applyBorder="1"/>
    <xf numFmtId="40" fontId="1" fillId="3" borderId="44" xfId="0" applyNumberFormat="1" applyFont="1" applyFill="1" applyBorder="1"/>
    <xf numFmtId="40" fontId="17" fillId="9" borderId="46" xfId="0" applyNumberFormat="1" applyFont="1" applyFill="1" applyBorder="1"/>
    <xf numFmtId="40" fontId="17" fillId="9" borderId="44" xfId="0" applyNumberFormat="1" applyFont="1" applyFill="1" applyBorder="1"/>
    <xf numFmtId="40" fontId="1" fillId="13" borderId="46" xfId="0" applyNumberFormat="1" applyFont="1" applyFill="1" applyBorder="1"/>
    <xf numFmtId="40" fontId="17" fillId="13" borderId="44" xfId="0" applyNumberFormat="1" applyFont="1" applyFill="1" applyBorder="1"/>
    <xf numFmtId="40" fontId="1" fillId="14" borderId="46" xfId="0" applyNumberFormat="1" applyFont="1" applyFill="1" applyBorder="1"/>
    <xf numFmtId="40" fontId="1" fillId="14" borderId="47" xfId="0" applyNumberFormat="1" applyFont="1" applyFill="1" applyBorder="1"/>
    <xf numFmtId="40" fontId="1" fillId="14" borderId="44" xfId="0" applyNumberFormat="1" applyFont="1" applyFill="1" applyBorder="1"/>
    <xf numFmtId="49" fontId="1" fillId="0" borderId="47" xfId="0" applyNumberFormat="1" applyFont="1" applyBorder="1"/>
    <xf numFmtId="0" fontId="1" fillId="0" borderId="55" xfId="0" applyFont="1" applyBorder="1"/>
    <xf numFmtId="40" fontId="1" fillId="0" borderId="4" xfId="0" applyNumberFormat="1" applyFont="1" applyBorder="1"/>
    <xf numFmtId="40" fontId="1" fillId="0" borderId="47" xfId="0" applyNumberFormat="1" applyFont="1" applyBorder="1"/>
    <xf numFmtId="165" fontId="1" fillId="0" borderId="47" xfId="0" applyNumberFormat="1" applyFont="1" applyBorder="1"/>
    <xf numFmtId="10" fontId="1" fillId="0" borderId="47" xfId="0" applyNumberFormat="1" applyFont="1" applyBorder="1"/>
    <xf numFmtId="40" fontId="1" fillId="0" borderId="47" xfId="0" applyNumberFormat="1" applyFont="1" applyFill="1" applyBorder="1"/>
    <xf numFmtId="40" fontId="5" fillId="0" borderId="47" xfId="0" applyNumberFormat="1" applyFont="1" applyBorder="1"/>
    <xf numFmtId="0" fontId="0" fillId="0" borderId="47" xfId="0" applyBorder="1"/>
    <xf numFmtId="0" fontId="0" fillId="0" borderId="55" xfId="0" applyBorder="1"/>
    <xf numFmtId="0" fontId="1" fillId="5" borderId="37" xfId="0" applyFont="1" applyFill="1" applyBorder="1"/>
    <xf numFmtId="40" fontId="5" fillId="0" borderId="36" xfId="0" applyNumberFormat="1" applyFont="1" applyFill="1" applyBorder="1"/>
    <xf numFmtId="49" fontId="1" fillId="0" borderId="36" xfId="0" applyNumberFormat="1" applyFont="1" applyFill="1" applyBorder="1"/>
    <xf numFmtId="0" fontId="1" fillId="0" borderId="37" xfId="0" applyFont="1" applyFill="1" applyBorder="1"/>
    <xf numFmtId="0" fontId="1" fillId="0" borderId="26" xfId="0" applyFont="1" applyFill="1" applyBorder="1"/>
    <xf numFmtId="40" fontId="1" fillId="0" borderId="7" xfId="0" applyNumberFormat="1" applyFont="1" applyFill="1" applyBorder="1"/>
    <xf numFmtId="165" fontId="1" fillId="0" borderId="36" xfId="0" applyNumberFormat="1" applyFont="1" applyFill="1" applyBorder="1"/>
    <xf numFmtId="10" fontId="1" fillId="0" borderId="36" xfId="0" applyNumberFormat="1" applyFont="1" applyFill="1" applyBorder="1"/>
    <xf numFmtId="39" fontId="1" fillId="0" borderId="36" xfId="0" applyNumberFormat="1" applyFont="1" applyFill="1" applyBorder="1"/>
    <xf numFmtId="44" fontId="1" fillId="0" borderId="36" xfId="1" applyFont="1" applyFill="1" applyBorder="1"/>
    <xf numFmtId="0" fontId="0" fillId="0" borderId="37" xfId="0" applyFill="1" applyBorder="1"/>
    <xf numFmtId="40" fontId="1" fillId="0" borderId="34" xfId="0" applyNumberFormat="1" applyFont="1" applyFill="1" applyBorder="1"/>
    <xf numFmtId="40" fontId="1" fillId="0" borderId="35" xfId="0" applyNumberFormat="1" applyFont="1" applyFill="1" applyBorder="1"/>
    <xf numFmtId="40" fontId="17" fillId="0" borderId="34" xfId="0" applyNumberFormat="1" applyFont="1" applyFill="1" applyBorder="1"/>
    <xf numFmtId="40" fontId="17" fillId="0" borderId="35" xfId="0" applyNumberFormat="1" applyFont="1" applyFill="1" applyBorder="1"/>
    <xf numFmtId="49" fontId="1" fillId="0" borderId="34" xfId="0" applyNumberFormat="1" applyFont="1" applyBorder="1"/>
    <xf numFmtId="49" fontId="2" fillId="0" borderId="43" xfId="0" applyNumberFormat="1" applyFont="1" applyBorder="1" applyAlignment="1"/>
    <xf numFmtId="0" fontId="2" fillId="0" borderId="42" xfId="0" applyFont="1" applyBorder="1" applyAlignment="1"/>
    <xf numFmtId="40" fontId="2" fillId="0" borderId="85" xfId="0" applyNumberFormat="1" applyFont="1" applyBorder="1" applyAlignment="1"/>
    <xf numFmtId="40" fontId="2" fillId="0" borderId="43" xfId="0" applyNumberFormat="1" applyFont="1" applyBorder="1" applyAlignment="1"/>
    <xf numFmtId="165" fontId="2" fillId="0" borderId="43" xfId="0" applyNumberFormat="1" applyFont="1" applyBorder="1" applyAlignment="1"/>
    <xf numFmtId="40" fontId="2" fillId="0" borderId="43" xfId="0" applyNumberFormat="1" applyFont="1" applyFill="1" applyBorder="1" applyAlignment="1"/>
    <xf numFmtId="40" fontId="2" fillId="4" borderId="43" xfId="0" applyNumberFormat="1" applyFont="1" applyFill="1" applyBorder="1" applyAlignment="1"/>
    <xf numFmtId="0" fontId="3" fillId="0" borderId="43" xfId="0" applyFont="1" applyBorder="1" applyAlignment="1"/>
    <xf numFmtId="44" fontId="2" fillId="8" borderId="43" xfId="1" applyFont="1" applyFill="1" applyBorder="1" applyAlignment="1"/>
    <xf numFmtId="40" fontId="2" fillId="8" borderId="43" xfId="0" applyNumberFormat="1" applyFont="1" applyFill="1" applyBorder="1" applyAlignment="1"/>
    <xf numFmtId="0" fontId="3" fillId="0" borderId="42" xfId="0" applyFont="1" applyBorder="1" applyAlignment="1"/>
    <xf numFmtId="40" fontId="2" fillId="3" borderId="39" xfId="0" applyNumberFormat="1" applyFont="1" applyFill="1" applyBorder="1" applyAlignment="1"/>
    <xf numFmtId="40" fontId="2" fillId="3" borderId="40" xfId="0" applyNumberFormat="1" applyFont="1" applyFill="1" applyBorder="1" applyAlignment="1"/>
    <xf numFmtId="40" fontId="16" fillId="9" borderId="39" xfId="0" applyNumberFormat="1" applyFont="1" applyFill="1" applyBorder="1" applyAlignment="1"/>
    <xf numFmtId="40" fontId="16" fillId="9" borderId="40" xfId="0" applyNumberFormat="1" applyFont="1" applyFill="1" applyBorder="1" applyAlignment="1"/>
    <xf numFmtId="40" fontId="2" fillId="13" borderId="39" xfId="0" applyNumberFormat="1" applyFont="1" applyFill="1" applyBorder="1" applyAlignment="1"/>
    <xf numFmtId="40" fontId="16" fillId="13" borderId="40" xfId="0" applyNumberFormat="1" applyFont="1" applyFill="1" applyBorder="1" applyAlignment="1"/>
    <xf numFmtId="40" fontId="2" fillId="14" borderId="39" xfId="0" applyNumberFormat="1" applyFont="1" applyFill="1" applyBorder="1" applyAlignment="1"/>
    <xf numFmtId="40" fontId="2" fillId="14" borderId="43" xfId="0" applyNumberFormat="1" applyFont="1" applyFill="1" applyBorder="1" applyAlignment="1"/>
    <xf numFmtId="40" fontId="2" fillId="14" borderId="40" xfId="0" applyNumberFormat="1" applyFont="1" applyFill="1" applyBorder="1" applyAlignment="1"/>
    <xf numFmtId="44" fontId="1" fillId="0" borderId="38" xfId="1" applyFont="1" applyBorder="1" applyAlignment="1"/>
    <xf numFmtId="44" fontId="2" fillId="0" borderId="38" xfId="1" applyFont="1" applyFill="1" applyBorder="1" applyAlignment="1"/>
    <xf numFmtId="49" fontId="2" fillId="0" borderId="89" xfId="0" applyNumberFormat="1" applyFont="1" applyBorder="1" applyAlignment="1"/>
    <xf numFmtId="0" fontId="2" fillId="0" borderId="90" xfId="0" applyFont="1" applyBorder="1" applyAlignment="1"/>
    <xf numFmtId="0" fontId="2" fillId="0" borderId="91" xfId="0" applyFont="1" applyBorder="1" applyAlignment="1"/>
    <xf numFmtId="40" fontId="2" fillId="0" borderId="92" xfId="0" applyNumberFormat="1" applyFont="1" applyBorder="1" applyAlignment="1"/>
    <xf numFmtId="40" fontId="2" fillId="0" borderId="89" xfId="0" applyNumberFormat="1" applyFont="1" applyBorder="1" applyAlignment="1"/>
    <xf numFmtId="165" fontId="2" fillId="0" borderId="89" xfId="0" applyNumberFormat="1" applyFont="1" applyBorder="1" applyAlignment="1"/>
    <xf numFmtId="40" fontId="2" fillId="0" borderId="89" xfId="0" applyNumberFormat="1" applyFont="1" applyFill="1" applyBorder="1" applyAlignment="1"/>
    <xf numFmtId="40" fontId="2" fillId="4" borderId="89" xfId="0" applyNumberFormat="1" applyFont="1" applyFill="1" applyBorder="1" applyAlignment="1"/>
    <xf numFmtId="0" fontId="3" fillId="0" borderId="89" xfId="0" applyFont="1" applyBorder="1" applyAlignment="1"/>
    <xf numFmtId="44" fontId="2" fillId="8" borderId="89" xfId="1" applyFont="1" applyFill="1" applyBorder="1" applyAlignment="1"/>
    <xf numFmtId="40" fontId="2" fillId="8" borderId="89" xfId="0" applyNumberFormat="1" applyFont="1" applyFill="1" applyBorder="1" applyAlignment="1"/>
    <xf numFmtId="0" fontId="3" fillId="0" borderId="90" xfId="0" applyFont="1" applyBorder="1" applyAlignment="1"/>
    <xf numFmtId="40" fontId="2" fillId="13" borderId="93" xfId="0" applyNumberFormat="1" applyFont="1" applyFill="1" applyBorder="1" applyAlignment="1"/>
    <xf numFmtId="40" fontId="2" fillId="13" borderId="94" xfId="0" applyNumberFormat="1" applyFont="1" applyFill="1" applyBorder="1" applyAlignment="1"/>
    <xf numFmtId="0" fontId="3" fillId="0" borderId="91" xfId="0" applyFont="1" applyFill="1" applyBorder="1" applyAlignment="1"/>
    <xf numFmtId="40" fontId="2" fillId="14" borderId="93" xfId="0" applyNumberFormat="1" applyFont="1" applyFill="1" applyBorder="1" applyAlignment="1"/>
    <xf numFmtId="40" fontId="2" fillId="14" borderId="89" xfId="0" applyNumberFormat="1" applyFont="1" applyFill="1" applyBorder="1" applyAlignment="1"/>
    <xf numFmtId="40" fontId="2" fillId="14" borderId="94" xfId="0" applyNumberFormat="1" applyFont="1" applyFill="1" applyBorder="1" applyAlignment="1"/>
    <xf numFmtId="44" fontId="1" fillId="0" borderId="95" xfId="1" applyFont="1" applyBorder="1" applyAlignment="1"/>
    <xf numFmtId="44" fontId="21" fillId="10" borderId="95" xfId="1" applyFont="1" applyFill="1" applyBorder="1" applyAlignment="1"/>
    <xf numFmtId="49" fontId="2" fillId="0" borderId="83" xfId="0" applyNumberFormat="1" applyFont="1" applyBorder="1"/>
    <xf numFmtId="0" fontId="2" fillId="0" borderId="84" xfId="0" applyFont="1" applyBorder="1"/>
    <xf numFmtId="40" fontId="2" fillId="0" borderId="1" xfId="0" applyNumberFormat="1" applyFont="1" applyBorder="1"/>
    <xf numFmtId="40" fontId="2" fillId="0" borderId="83" xfId="0" applyNumberFormat="1" applyFont="1" applyBorder="1"/>
    <xf numFmtId="165" fontId="2" fillId="0" borderId="83" xfId="0" applyNumberFormat="1" applyFont="1" applyBorder="1"/>
    <xf numFmtId="40" fontId="2" fillId="0" borderId="83" xfId="0" applyNumberFormat="1" applyFont="1" applyFill="1" applyBorder="1"/>
    <xf numFmtId="40" fontId="2" fillId="4" borderId="83" xfId="0" applyNumberFormat="1" applyFont="1" applyFill="1" applyBorder="1"/>
    <xf numFmtId="0" fontId="3" fillId="0" borderId="83" xfId="0" applyFont="1" applyBorder="1"/>
    <xf numFmtId="44" fontId="2" fillId="8" borderId="83" xfId="1" applyFont="1" applyFill="1" applyBorder="1"/>
    <xf numFmtId="40" fontId="2" fillId="8" borderId="83" xfId="0" applyNumberFormat="1" applyFont="1" applyFill="1" applyBorder="1"/>
    <xf numFmtId="0" fontId="3" fillId="0" borderId="84" xfId="0" applyFont="1" applyBorder="1"/>
    <xf numFmtId="40" fontId="2" fillId="3" borderId="96" xfId="0" applyNumberFormat="1" applyFont="1" applyFill="1" applyBorder="1"/>
    <xf numFmtId="40" fontId="2" fillId="3" borderId="97" xfId="0" applyNumberFormat="1" applyFont="1" applyFill="1" applyBorder="1"/>
    <xf numFmtId="40" fontId="16" fillId="9" borderId="96" xfId="0" applyNumberFormat="1" applyFont="1" applyFill="1" applyBorder="1"/>
    <xf numFmtId="40" fontId="16" fillId="9" borderId="97" xfId="0" applyNumberFormat="1" applyFont="1" applyFill="1" applyBorder="1"/>
    <xf numFmtId="40" fontId="2" fillId="13" borderId="96" xfId="0" applyNumberFormat="1" applyFont="1" applyFill="1" applyBorder="1"/>
    <xf numFmtId="40" fontId="16" fillId="13" borderId="97" xfId="0" applyNumberFormat="1" applyFont="1" applyFill="1" applyBorder="1"/>
    <xf numFmtId="40" fontId="2" fillId="14" borderId="96" xfId="0" applyNumberFormat="1" applyFont="1" applyFill="1" applyBorder="1"/>
    <xf numFmtId="40" fontId="2" fillId="14" borderId="83" xfId="0" applyNumberFormat="1" applyFont="1" applyFill="1" applyBorder="1"/>
    <xf numFmtId="40" fontId="2" fillId="14" borderId="97" xfId="0" applyNumberFormat="1" applyFont="1" applyFill="1" applyBorder="1"/>
    <xf numFmtId="49" fontId="2" fillId="0" borderId="89" xfId="0" applyNumberFormat="1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40" fontId="2" fillId="0" borderId="92" xfId="0" applyNumberFormat="1" applyFont="1" applyBorder="1" applyAlignment="1">
      <alignment vertical="center"/>
    </xf>
    <xf numFmtId="40" fontId="2" fillId="0" borderId="89" xfId="0" applyNumberFormat="1" applyFont="1" applyBorder="1" applyAlignment="1">
      <alignment vertical="center"/>
    </xf>
    <xf numFmtId="40" fontId="2" fillId="0" borderId="89" xfId="0" applyNumberFormat="1" applyFont="1" applyBorder="1"/>
    <xf numFmtId="165" fontId="2" fillId="0" borderId="89" xfId="0" applyNumberFormat="1" applyFont="1" applyBorder="1" applyAlignment="1">
      <alignment vertical="center"/>
    </xf>
    <xf numFmtId="40" fontId="2" fillId="0" borderId="89" xfId="0" applyNumberFormat="1" applyFont="1" applyFill="1" applyBorder="1" applyAlignment="1">
      <alignment vertical="center"/>
    </xf>
    <xf numFmtId="40" fontId="2" fillId="4" borderId="89" xfId="0" applyNumberFormat="1" applyFont="1" applyFill="1" applyBorder="1"/>
    <xf numFmtId="0" fontId="3" fillId="0" borderId="89" xfId="0" applyFont="1" applyBorder="1" applyAlignment="1">
      <alignment vertical="center"/>
    </xf>
    <xf numFmtId="44" fontId="2" fillId="8" borderId="89" xfId="1" applyFont="1" applyFill="1" applyBorder="1" applyAlignment="1">
      <alignment vertical="center"/>
    </xf>
    <xf numFmtId="40" fontId="2" fillId="8" borderId="89" xfId="0" applyNumberFormat="1" applyFont="1" applyFill="1" applyBorder="1" applyAlignment="1">
      <alignment vertical="center"/>
    </xf>
    <xf numFmtId="0" fontId="3" fillId="0" borderId="90" xfId="0" applyFont="1" applyBorder="1" applyAlignment="1">
      <alignment vertical="center"/>
    </xf>
    <xf numFmtId="40" fontId="2" fillId="3" borderId="93" xfId="0" applyNumberFormat="1" applyFont="1" applyFill="1" applyBorder="1" applyAlignment="1">
      <alignment vertical="center"/>
    </xf>
    <xf numFmtId="40" fontId="2" fillId="3" borderId="94" xfId="0" applyNumberFormat="1" applyFont="1" applyFill="1" applyBorder="1" applyAlignment="1">
      <alignment vertical="center"/>
    </xf>
    <xf numFmtId="0" fontId="3" fillId="0" borderId="91" xfId="0" applyFont="1" applyFill="1" applyBorder="1" applyAlignment="1">
      <alignment vertical="center"/>
    </xf>
    <xf numFmtId="40" fontId="16" fillId="9" borderId="93" xfId="0" applyNumberFormat="1" applyFont="1" applyFill="1" applyBorder="1" applyAlignment="1">
      <alignment vertical="center"/>
    </xf>
    <xf numFmtId="40" fontId="16" fillId="9" borderId="94" xfId="0" applyNumberFormat="1" applyFont="1" applyFill="1" applyBorder="1" applyAlignment="1">
      <alignment vertical="center"/>
    </xf>
    <xf numFmtId="40" fontId="2" fillId="13" borderId="93" xfId="0" applyNumberFormat="1" applyFont="1" applyFill="1" applyBorder="1" applyAlignment="1">
      <alignment vertical="center"/>
    </xf>
    <xf numFmtId="40" fontId="16" fillId="13" borderId="94" xfId="0" applyNumberFormat="1" applyFont="1" applyFill="1" applyBorder="1" applyAlignment="1">
      <alignment vertical="center"/>
    </xf>
    <xf numFmtId="40" fontId="2" fillId="14" borderId="93" xfId="0" applyNumberFormat="1" applyFont="1" applyFill="1" applyBorder="1" applyAlignment="1">
      <alignment vertical="center"/>
    </xf>
    <xf numFmtId="40" fontId="2" fillId="14" borderId="89" xfId="0" applyNumberFormat="1" applyFont="1" applyFill="1" applyBorder="1" applyAlignment="1">
      <alignment vertical="center"/>
    </xf>
    <xf numFmtId="40" fontId="2" fillId="14" borderId="94" xfId="0" applyNumberFormat="1" applyFont="1" applyFill="1" applyBorder="1" applyAlignment="1">
      <alignment vertical="center"/>
    </xf>
    <xf numFmtId="0" fontId="3" fillId="0" borderId="91" xfId="0" applyFont="1" applyFill="1" applyBorder="1"/>
    <xf numFmtId="44" fontId="1" fillId="0" borderId="95" xfId="1" applyFont="1" applyBorder="1"/>
    <xf numFmtId="44" fontId="21" fillId="10" borderId="95" xfId="1" applyFont="1" applyFill="1" applyBorder="1" applyAlignment="1">
      <alignment vertical="center"/>
    </xf>
    <xf numFmtId="0" fontId="14" fillId="0" borderId="0" xfId="0" applyFont="1" applyFill="1" applyBorder="1"/>
    <xf numFmtId="49" fontId="2" fillId="0" borderId="27" xfId="0" applyNumberFormat="1" applyFont="1" applyBorder="1" applyAlignment="1">
      <alignment horizontal="left"/>
    </xf>
    <xf numFmtId="49" fontId="1" fillId="7" borderId="3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0" fontId="15" fillId="9" borderId="11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3" fillId="14" borderId="25" xfId="0" applyFont="1" applyFill="1" applyBorder="1" applyAlignment="1">
      <alignment horizontal="center"/>
    </xf>
    <xf numFmtId="0" fontId="3" fillId="14" borderId="11" xfId="0" applyFont="1" applyFill="1" applyBorder="1" applyAlignment="1">
      <alignment horizontal="center"/>
    </xf>
    <xf numFmtId="0" fontId="15" fillId="13" borderId="10" xfId="0" applyFont="1" applyFill="1" applyBorder="1" applyAlignment="1">
      <alignment horizontal="center"/>
    </xf>
    <xf numFmtId="0" fontId="15" fillId="13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7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7" xfId="0" applyFont="1" applyBorder="1" applyAlignment="1">
      <alignment horizontal="right"/>
    </xf>
    <xf numFmtId="0" fontId="7" fillId="15" borderId="27" xfId="0" applyFont="1" applyFill="1" applyBorder="1" applyAlignment="1">
      <alignment horizontal="right"/>
    </xf>
    <xf numFmtId="0" fontId="7" fillId="16" borderId="27" xfId="0" applyFont="1" applyFill="1" applyBorder="1" applyAlignment="1">
      <alignment horizontal="right"/>
    </xf>
    <xf numFmtId="0" fontId="3" fillId="0" borderId="73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7" fillId="0" borderId="27" xfId="0" applyFont="1" applyFill="1" applyBorder="1" applyAlignment="1">
      <alignment horizontal="right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colors>
    <mruColors>
      <color rgb="FFDAEEF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L668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BI1" sqref="BI1:BI1048576"/>
    </sheetView>
  </sheetViews>
  <sheetFormatPr defaultRowHeight="12.75" x14ac:dyDescent="0.2"/>
  <cols>
    <col min="1" max="1" width="6.85546875" style="2" customWidth="1"/>
    <col min="2" max="2" width="28.42578125" style="1" bestFit="1" customWidth="1"/>
    <col min="3" max="3" width="1.5703125" style="17" customWidth="1"/>
    <col min="4" max="5" width="11.140625" style="1" hidden="1" customWidth="1"/>
    <col min="6" max="6" width="11.140625" style="17" hidden="1" customWidth="1"/>
    <col min="7" max="7" width="11.140625" style="9" hidden="1" customWidth="1"/>
    <col min="8" max="8" width="0.42578125" style="17" hidden="1" customWidth="1"/>
    <col min="9" max="9" width="11.140625" style="1" hidden="1" customWidth="1"/>
    <col min="10" max="11" width="12" style="1" hidden="1" customWidth="1"/>
    <col min="12" max="12" width="12" style="9" hidden="1" customWidth="1"/>
    <col min="13" max="13" width="1.5703125" style="18" hidden="1" customWidth="1"/>
    <col min="14" max="15" width="11.42578125" style="18" hidden="1" customWidth="1"/>
    <col min="16" max="16" width="11.42578125" hidden="1" customWidth="1"/>
    <col min="17" max="17" width="11.42578125" style="16" hidden="1" customWidth="1"/>
    <col min="18" max="18" width="1.5703125" hidden="1" customWidth="1"/>
    <col min="19" max="19" width="9.42578125" hidden="1" customWidth="1"/>
    <col min="20" max="20" width="12" style="1" hidden="1" customWidth="1"/>
    <col min="21" max="21" width="11" style="18" hidden="1" customWidth="1"/>
    <col min="22" max="22" width="11" style="16" hidden="1" customWidth="1"/>
    <col min="23" max="23" width="1.5703125" style="18" hidden="1" customWidth="1"/>
    <col min="24" max="26" width="11" style="18" hidden="1" customWidth="1"/>
    <col min="27" max="27" width="11" style="16" hidden="1" customWidth="1"/>
    <col min="28" max="28" width="1.5703125" style="18" hidden="1" customWidth="1"/>
    <col min="29" max="29" width="11.42578125" style="98" hidden="1" customWidth="1"/>
    <col min="30" max="30" width="1.5703125" hidden="1" customWidth="1"/>
    <col min="31" max="31" width="11.140625" style="78" hidden="1" customWidth="1"/>
    <col min="32" max="32" width="11.140625" style="1" hidden="1" customWidth="1"/>
    <col min="33" max="33" width="11" style="18" hidden="1" customWidth="1"/>
    <col min="34" max="34" width="11" style="16" hidden="1" customWidth="1"/>
    <col min="35" max="35" width="1.5703125" style="18" hidden="1" customWidth="1"/>
    <col min="36" max="36" width="11.42578125" style="98" hidden="1" customWidth="1"/>
    <col min="37" max="37" width="1.5703125" hidden="1" customWidth="1"/>
    <col min="38" max="38" width="11.140625" style="78" hidden="1" customWidth="1"/>
    <col min="39" max="39" width="11.5703125" hidden="1" customWidth="1"/>
    <col min="40" max="41" width="11" style="18" hidden="1" customWidth="1"/>
    <col min="42" max="42" width="11" style="116" hidden="1" customWidth="1"/>
    <col min="43" max="43" width="11.5703125" hidden="1" customWidth="1"/>
    <col min="44" max="44" width="1.5703125" hidden="1" customWidth="1"/>
    <col min="45" max="46" width="9.28515625" style="85" bestFit="1" customWidth="1"/>
    <col min="47" max="47" width="1.5703125" style="18" customWidth="1"/>
    <col min="48" max="48" width="9.85546875" style="113" bestFit="1" customWidth="1"/>
    <col min="49" max="49" width="9.28515625" style="113" bestFit="1" customWidth="1"/>
    <col min="50" max="50" width="1.5703125" style="381" customWidth="1"/>
    <col min="51" max="51" width="9.28515625" style="113" bestFit="1" customWidth="1"/>
    <col min="52" max="52" width="9.85546875" style="113" bestFit="1" customWidth="1"/>
    <col min="53" max="53" width="1.5703125" style="18" customWidth="1"/>
    <col min="54" max="54" width="9.28515625" style="112" bestFit="1" customWidth="1"/>
    <col min="55" max="56" width="9.28515625" bestFit="1" customWidth="1"/>
    <col min="57" max="57" width="1.5703125" style="18" customWidth="1"/>
    <col min="58" max="58" width="10.7109375" style="120" bestFit="1" customWidth="1"/>
    <col min="59" max="59" width="1.5703125" style="18" customWidth="1"/>
    <col min="60" max="60" width="10.7109375" style="374" bestFit="1" customWidth="1"/>
    <col min="61" max="168" width="9.140625" style="18"/>
  </cols>
  <sheetData>
    <row r="1" spans="1:168" s="18" customFormat="1" ht="18" x14ac:dyDescent="0.25">
      <c r="A1" s="1060" t="s">
        <v>201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0"/>
      <c r="AL1" s="1060"/>
      <c r="AM1" s="1060"/>
      <c r="AN1" s="1060"/>
      <c r="AO1" s="1060"/>
      <c r="AP1" s="1060"/>
      <c r="AQ1" s="1060"/>
      <c r="AR1" s="1060"/>
      <c r="AS1" s="1060"/>
      <c r="AT1" s="1060"/>
      <c r="AU1" s="1060"/>
      <c r="AV1" s="1060"/>
      <c r="AW1" s="1060"/>
      <c r="AX1" s="1060"/>
      <c r="AY1" s="1060"/>
      <c r="AZ1" s="1060"/>
      <c r="BA1" s="1060"/>
      <c r="BB1" s="1060"/>
      <c r="BC1" s="1060"/>
      <c r="BD1" s="1060"/>
      <c r="BE1" s="1060"/>
      <c r="BF1" s="1060"/>
      <c r="BG1" s="1060"/>
      <c r="BH1" s="1060"/>
    </row>
    <row r="2" spans="1:168" ht="13.5" thickBot="1" x14ac:dyDescent="0.25">
      <c r="E2" s="48"/>
      <c r="F2" s="49"/>
      <c r="G2" s="50"/>
      <c r="H2" s="49"/>
      <c r="I2" s="48"/>
      <c r="J2" s="48"/>
      <c r="K2" s="48"/>
      <c r="L2" s="50"/>
      <c r="M2" s="52"/>
      <c r="N2" s="52"/>
      <c r="O2" s="52"/>
      <c r="P2" s="51"/>
      <c r="Q2" s="53"/>
      <c r="T2" s="48"/>
      <c r="U2" s="52"/>
      <c r="V2" s="53"/>
      <c r="W2" s="52"/>
      <c r="X2" s="52"/>
      <c r="Y2" s="52"/>
      <c r="Z2" s="52"/>
      <c r="AA2" s="53"/>
      <c r="AB2" s="52"/>
      <c r="AC2" s="95"/>
      <c r="AF2" s="48"/>
      <c r="AG2" s="52"/>
      <c r="AH2" s="53"/>
      <c r="AI2" s="52"/>
      <c r="AJ2" s="95"/>
      <c r="AM2" s="51"/>
      <c r="AN2" s="52"/>
      <c r="AO2" s="52"/>
      <c r="AP2" s="117"/>
      <c r="AQ2" s="51"/>
      <c r="AS2" s="115"/>
      <c r="AT2" s="115"/>
      <c r="AX2" s="18"/>
    </row>
    <row r="3" spans="1:168" x14ac:dyDescent="0.2">
      <c r="E3" s="54">
        <v>2009</v>
      </c>
      <c r="F3" s="49"/>
      <c r="G3" s="50"/>
      <c r="H3" s="49"/>
      <c r="I3" s="48"/>
      <c r="J3" s="54">
        <v>2010</v>
      </c>
      <c r="K3" s="54"/>
      <c r="L3" s="56"/>
      <c r="M3" s="52"/>
      <c r="N3" s="54"/>
      <c r="O3" s="54">
        <v>2011</v>
      </c>
      <c r="P3" s="54"/>
      <c r="Q3" s="56"/>
      <c r="S3" s="54"/>
      <c r="T3" s="54">
        <v>2012</v>
      </c>
      <c r="U3" s="52"/>
      <c r="V3" s="53"/>
      <c r="W3" s="52"/>
      <c r="X3" s="52"/>
      <c r="Y3" s="55">
        <v>2013</v>
      </c>
      <c r="Z3" s="55"/>
      <c r="AA3" s="56"/>
      <c r="AB3" s="55"/>
      <c r="AC3" s="96" t="s">
        <v>160</v>
      </c>
      <c r="AE3" s="79"/>
      <c r="AF3" s="54">
        <v>2014</v>
      </c>
      <c r="AG3" s="55"/>
      <c r="AH3" s="56"/>
      <c r="AI3" s="55"/>
      <c r="AJ3" s="96" t="s">
        <v>160</v>
      </c>
      <c r="AL3" s="54"/>
      <c r="AM3" s="54">
        <v>2015</v>
      </c>
      <c r="AN3" s="52"/>
      <c r="AO3" s="52"/>
      <c r="AP3" s="1061">
        <v>2016</v>
      </c>
      <c r="AQ3" s="1062"/>
      <c r="AS3" s="1063">
        <v>2017</v>
      </c>
      <c r="AT3" s="1064"/>
      <c r="AU3" s="84"/>
      <c r="AV3" s="1065">
        <v>2018</v>
      </c>
      <c r="AW3" s="1066"/>
      <c r="AX3" s="84"/>
      <c r="AY3" s="1070">
        <v>2019</v>
      </c>
      <c r="AZ3" s="1071"/>
      <c r="BA3" s="84"/>
      <c r="BB3" s="1067">
        <v>2020</v>
      </c>
      <c r="BC3" s="1068"/>
      <c r="BD3" s="1069"/>
      <c r="BF3" s="149" t="s">
        <v>279</v>
      </c>
      <c r="BH3" s="698">
        <v>2021</v>
      </c>
    </row>
    <row r="4" spans="1:168" hidden="1" x14ac:dyDescent="0.2">
      <c r="E4" s="48"/>
      <c r="F4" s="49"/>
      <c r="G4" s="50"/>
      <c r="H4" s="49"/>
      <c r="I4" s="48"/>
      <c r="J4" s="48"/>
      <c r="K4" s="48"/>
      <c r="L4" s="50"/>
      <c r="M4" s="52"/>
      <c r="N4" s="51"/>
      <c r="O4" s="52"/>
      <c r="P4" s="51"/>
      <c r="Q4" s="53"/>
      <c r="R4" s="24"/>
      <c r="S4" s="48"/>
      <c r="T4" s="48"/>
      <c r="U4" s="52"/>
      <c r="V4" s="53"/>
      <c r="W4" s="52"/>
      <c r="X4" s="52"/>
      <c r="Y4" s="52"/>
      <c r="Z4" s="52"/>
      <c r="AA4" s="53"/>
      <c r="AB4" s="52"/>
      <c r="AC4" s="96" t="s">
        <v>161</v>
      </c>
      <c r="AE4" s="80"/>
      <c r="AF4" s="24"/>
      <c r="AG4" s="52"/>
      <c r="AH4" s="53"/>
      <c r="AI4" s="52"/>
      <c r="AJ4" s="96" t="s">
        <v>161</v>
      </c>
      <c r="AL4" s="80"/>
      <c r="AM4" s="24"/>
      <c r="AN4" s="52"/>
      <c r="AO4" s="52"/>
      <c r="AP4" s="239"/>
      <c r="AQ4" s="240"/>
      <c r="AS4" s="252"/>
      <c r="AT4" s="253"/>
      <c r="AU4" s="84"/>
      <c r="AV4" s="260"/>
      <c r="AW4" s="261"/>
      <c r="AX4" s="84"/>
      <c r="AY4" s="382"/>
      <c r="AZ4" s="383"/>
      <c r="BA4" s="84"/>
      <c r="BB4" s="392"/>
      <c r="BC4" s="393">
        <v>9</v>
      </c>
      <c r="BD4" s="394">
        <v>12</v>
      </c>
      <c r="BE4" s="84"/>
      <c r="BF4" s="651" t="s">
        <v>234</v>
      </c>
      <c r="BG4" s="84"/>
      <c r="BH4" s="699"/>
    </row>
    <row r="5" spans="1:168" s="7" customFormat="1" x14ac:dyDescent="0.2">
      <c r="A5" s="6"/>
      <c r="C5" s="73"/>
      <c r="F5" s="55"/>
      <c r="G5" s="56"/>
      <c r="H5" s="55"/>
      <c r="I5" s="54"/>
      <c r="J5" s="54"/>
      <c r="K5" s="54"/>
      <c r="L5" s="56"/>
      <c r="M5" s="57"/>
      <c r="O5" s="57"/>
      <c r="Q5" s="66"/>
      <c r="R5" s="24"/>
      <c r="S5" s="54"/>
      <c r="T5" s="54"/>
      <c r="U5" s="57"/>
      <c r="V5" s="58"/>
      <c r="W5" s="57"/>
      <c r="X5" s="57"/>
      <c r="Y5" s="57"/>
      <c r="Z5" s="57"/>
      <c r="AA5" s="58"/>
      <c r="AB5" s="73"/>
      <c r="AC5" s="108" t="s">
        <v>192</v>
      </c>
      <c r="AE5" s="77"/>
      <c r="AF5" s="24"/>
      <c r="AG5" s="57"/>
      <c r="AH5" s="58"/>
      <c r="AI5" s="73"/>
      <c r="AJ5" s="108" t="s">
        <v>193</v>
      </c>
      <c r="AL5" s="77"/>
      <c r="AM5" s="24"/>
      <c r="AN5" s="57"/>
      <c r="AO5" s="57"/>
      <c r="AP5" s="241"/>
      <c r="AQ5" s="240"/>
      <c r="AS5" s="252"/>
      <c r="AT5" s="253"/>
      <c r="AU5" s="293"/>
      <c r="AV5" s="260"/>
      <c r="AW5" s="261"/>
      <c r="AX5" s="293"/>
      <c r="AY5" s="382"/>
      <c r="AZ5" s="383"/>
      <c r="BA5" s="293"/>
      <c r="BB5" s="392"/>
      <c r="BC5" s="393" t="s">
        <v>280</v>
      </c>
      <c r="BD5" s="394" t="s">
        <v>281</v>
      </c>
      <c r="BE5" s="84"/>
      <c r="BF5" s="651" t="s">
        <v>161</v>
      </c>
      <c r="BG5" s="84"/>
      <c r="BH5" s="699" t="s">
        <v>347</v>
      </c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</row>
    <row r="6" spans="1:168" s="47" customFormat="1" ht="13.5" thickBot="1" x14ac:dyDescent="0.25">
      <c r="A6" s="45"/>
      <c r="B6" s="46"/>
      <c r="C6" s="17"/>
      <c r="D6" s="46" t="s">
        <v>0</v>
      </c>
      <c r="E6" s="59" t="s">
        <v>1</v>
      </c>
      <c r="F6" s="59" t="s">
        <v>150</v>
      </c>
      <c r="G6" s="60" t="s">
        <v>151</v>
      </c>
      <c r="H6" s="59"/>
      <c r="I6" s="59" t="s">
        <v>0</v>
      </c>
      <c r="J6" s="59" t="s">
        <v>1</v>
      </c>
      <c r="K6" s="59" t="s">
        <v>150</v>
      </c>
      <c r="L6" s="60" t="s">
        <v>151</v>
      </c>
      <c r="M6" s="59"/>
      <c r="N6" s="59" t="s">
        <v>0</v>
      </c>
      <c r="O6" s="61" t="s">
        <v>1</v>
      </c>
      <c r="P6" s="59" t="s">
        <v>150</v>
      </c>
      <c r="Q6" s="60" t="s">
        <v>151</v>
      </c>
      <c r="R6" s="61"/>
      <c r="S6" s="59" t="s">
        <v>0</v>
      </c>
      <c r="T6" s="59" t="s">
        <v>1</v>
      </c>
      <c r="U6" s="59" t="s">
        <v>150</v>
      </c>
      <c r="V6" s="60" t="s">
        <v>151</v>
      </c>
      <c r="W6" s="59"/>
      <c r="X6" s="59" t="s">
        <v>0</v>
      </c>
      <c r="Y6" s="59" t="s">
        <v>1</v>
      </c>
      <c r="Z6" s="59" t="s">
        <v>150</v>
      </c>
      <c r="AA6" s="60" t="s">
        <v>151</v>
      </c>
      <c r="AB6" s="59"/>
      <c r="AC6" s="97" t="s">
        <v>162</v>
      </c>
      <c r="AE6" s="81" t="s">
        <v>0</v>
      </c>
      <c r="AF6" s="59" t="s">
        <v>162</v>
      </c>
      <c r="AG6" s="59" t="s">
        <v>150</v>
      </c>
      <c r="AH6" s="60" t="s">
        <v>151</v>
      </c>
      <c r="AI6" s="59"/>
      <c r="AJ6" s="97" t="s">
        <v>162</v>
      </c>
      <c r="AL6" s="81" t="s">
        <v>0</v>
      </c>
      <c r="AM6" s="59" t="s">
        <v>1</v>
      </c>
      <c r="AN6" s="59" t="s">
        <v>150</v>
      </c>
      <c r="AO6" s="59" t="s">
        <v>151</v>
      </c>
      <c r="AP6" s="242" t="s">
        <v>0</v>
      </c>
      <c r="AQ6" s="243" t="s">
        <v>1</v>
      </c>
      <c r="AS6" s="696" t="s">
        <v>0</v>
      </c>
      <c r="AT6" s="697" t="s">
        <v>1</v>
      </c>
      <c r="AU6" s="84"/>
      <c r="AV6" s="694" t="s">
        <v>0</v>
      </c>
      <c r="AW6" s="695" t="s">
        <v>1</v>
      </c>
      <c r="AX6" s="84"/>
      <c r="AY6" s="692" t="s">
        <v>0</v>
      </c>
      <c r="AZ6" s="693" t="s">
        <v>1</v>
      </c>
      <c r="BA6" s="84"/>
      <c r="BB6" s="689" t="s">
        <v>0</v>
      </c>
      <c r="BC6" s="690" t="s">
        <v>257</v>
      </c>
      <c r="BD6" s="691" t="s">
        <v>190</v>
      </c>
      <c r="BE6" s="293"/>
      <c r="BF6" s="701"/>
      <c r="BG6" s="293"/>
      <c r="BH6" s="700" t="s">
        <v>0</v>
      </c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</row>
    <row r="7" spans="1:168" ht="18" customHeight="1" x14ac:dyDescent="0.2">
      <c r="A7" s="6" t="s">
        <v>2</v>
      </c>
      <c r="I7" s="3"/>
      <c r="J7" s="3"/>
      <c r="K7" s="3"/>
      <c r="L7" s="70"/>
      <c r="N7"/>
      <c r="T7" s="3"/>
      <c r="U7"/>
      <c r="AF7" s="3"/>
      <c r="AP7" s="244"/>
      <c r="AQ7" s="245"/>
      <c r="AS7" s="254"/>
      <c r="AT7" s="238"/>
      <c r="AU7" s="84"/>
      <c r="AV7" s="262"/>
      <c r="AW7" s="263"/>
      <c r="AX7" s="84"/>
      <c r="AY7" s="384"/>
      <c r="AZ7" s="385"/>
      <c r="BA7" s="84"/>
      <c r="BB7" s="395"/>
      <c r="BC7" s="396"/>
      <c r="BD7" s="397"/>
      <c r="BE7" s="84"/>
      <c r="BF7" s="816"/>
      <c r="BG7" s="84"/>
      <c r="BH7" s="809"/>
    </row>
    <row r="8" spans="1:168" ht="18" customHeight="1" x14ac:dyDescent="0.2">
      <c r="A8" s="4">
        <v>3000</v>
      </c>
      <c r="B8" s="5" t="s">
        <v>3</v>
      </c>
      <c r="C8" s="20"/>
      <c r="D8" s="5"/>
      <c r="E8" s="5"/>
      <c r="F8" s="20"/>
      <c r="G8" s="15"/>
      <c r="H8" s="20"/>
      <c r="I8" s="3"/>
      <c r="J8" s="3"/>
      <c r="K8" s="3"/>
      <c r="L8" s="70"/>
      <c r="N8"/>
      <c r="T8" s="3"/>
      <c r="U8"/>
      <c r="AF8" s="3"/>
      <c r="AP8" s="244"/>
      <c r="AQ8" s="245"/>
      <c r="AS8" s="254"/>
      <c r="AT8" s="238"/>
      <c r="AU8" s="84"/>
      <c r="AV8" s="262"/>
      <c r="AW8" s="263"/>
      <c r="AX8" s="84"/>
      <c r="AY8" s="384"/>
      <c r="AZ8" s="385"/>
      <c r="BA8" s="84"/>
      <c r="BB8" s="395"/>
      <c r="BC8" s="396"/>
      <c r="BD8" s="397"/>
      <c r="BE8" s="84"/>
      <c r="BF8" s="816"/>
      <c r="BG8" s="84"/>
      <c r="BH8" s="810"/>
    </row>
    <row r="9" spans="1:168" ht="10.5" customHeight="1" x14ac:dyDescent="0.2">
      <c r="A9" s="195">
        <v>30110</v>
      </c>
      <c r="B9" s="302" t="s">
        <v>348</v>
      </c>
      <c r="D9" s="757">
        <v>13000</v>
      </c>
      <c r="E9" s="172">
        <v>14924.09</v>
      </c>
      <c r="F9" s="172">
        <f>E9-D9</f>
        <v>1924.0900000000001</v>
      </c>
      <c r="G9" s="174">
        <f>F9/D9</f>
        <v>0.14800692307692309</v>
      </c>
      <c r="H9" s="172"/>
      <c r="I9" s="172">
        <v>13000</v>
      </c>
      <c r="J9" s="172">
        <v>14612.44</v>
      </c>
      <c r="K9" s="172">
        <f>J9-I9</f>
        <v>1612.4400000000005</v>
      </c>
      <c r="L9" s="174">
        <f>K9/I9</f>
        <v>0.12403384615384619</v>
      </c>
      <c r="M9" s="172"/>
      <c r="N9" s="172">
        <v>15000</v>
      </c>
      <c r="O9" s="172">
        <v>12201.46</v>
      </c>
      <c r="P9" s="172">
        <f>O9-N9</f>
        <v>-2798.5400000000009</v>
      </c>
      <c r="Q9" s="174">
        <f>P9/N9</f>
        <v>-0.18656933333333339</v>
      </c>
      <c r="R9" s="172"/>
      <c r="S9" s="172">
        <v>15000</v>
      </c>
      <c r="T9" s="172">
        <v>13279.13</v>
      </c>
      <c r="U9" s="172">
        <f>T9-S9</f>
        <v>-1720.8700000000008</v>
      </c>
      <c r="V9" s="174">
        <f>U9/S9</f>
        <v>-0.11472466666666672</v>
      </c>
      <c r="W9" s="174"/>
      <c r="X9" s="190">
        <v>13500</v>
      </c>
      <c r="Y9" s="190">
        <v>12632.29</v>
      </c>
      <c r="Z9" s="172">
        <f>Y9-X9</f>
        <v>-867.70999999999913</v>
      </c>
      <c r="AA9" s="174">
        <f>Z9/X9</f>
        <v>-6.4274814814814757E-2</v>
      </c>
      <c r="AB9" s="174"/>
      <c r="AC9" s="702">
        <f>(Y9+O9+T9)/3</f>
        <v>12704.293333333333</v>
      </c>
      <c r="AD9" s="187"/>
      <c r="AE9" s="190">
        <v>13500</v>
      </c>
      <c r="AF9" s="172">
        <v>12257.07</v>
      </c>
      <c r="AG9" s="172">
        <f>AF9-AE9</f>
        <v>-1242.9300000000003</v>
      </c>
      <c r="AH9" s="174">
        <f>AG9/AE9</f>
        <v>-9.2068888888888908E-2</v>
      </c>
      <c r="AI9" s="174"/>
      <c r="AJ9" s="702">
        <f>(AF9+T9+Y9)/3</f>
        <v>12722.83</v>
      </c>
      <c r="AK9" s="187"/>
      <c r="AL9" s="190">
        <v>13500</v>
      </c>
      <c r="AM9" s="172">
        <v>22040.02</v>
      </c>
      <c r="AN9" s="172">
        <f>AM9-AL9</f>
        <v>8540.02</v>
      </c>
      <c r="AO9" s="174">
        <f>AN9/AL9</f>
        <v>0.63259407407407409</v>
      </c>
      <c r="AP9" s="703">
        <v>14500</v>
      </c>
      <c r="AQ9" s="704">
        <v>12658.86</v>
      </c>
      <c r="AR9" s="204"/>
      <c r="AS9" s="768">
        <v>14500</v>
      </c>
      <c r="AT9" s="769">
        <v>12625.28</v>
      </c>
      <c r="AU9" s="84"/>
      <c r="AV9" s="779">
        <v>14500</v>
      </c>
      <c r="AW9" s="780">
        <v>13327.37</v>
      </c>
      <c r="AX9" s="84"/>
      <c r="AY9" s="793">
        <v>14500</v>
      </c>
      <c r="AZ9" s="794">
        <v>12211.97</v>
      </c>
      <c r="BA9" s="84"/>
      <c r="BB9" s="802">
        <v>13000</v>
      </c>
      <c r="BC9" s="706">
        <v>21426.15</v>
      </c>
      <c r="BD9" s="803">
        <f t="shared" ref="BD9:BD14" si="0">(BC9/$BC$4)*12</f>
        <v>28568.2</v>
      </c>
      <c r="BE9" s="84"/>
      <c r="BF9" s="660">
        <f>AVERAGE(AT9,AW9,AZ9)</f>
        <v>12721.54</v>
      </c>
      <c r="BG9" s="84"/>
      <c r="BH9" s="416">
        <v>13000</v>
      </c>
    </row>
    <row r="10" spans="1:168" ht="10.5" customHeight="1" x14ac:dyDescent="0.2">
      <c r="A10" s="195">
        <v>30140</v>
      </c>
      <c r="B10" s="302" t="s">
        <v>349</v>
      </c>
      <c r="D10" s="757">
        <v>500</v>
      </c>
      <c r="E10" s="172">
        <v>555.67999999999995</v>
      </c>
      <c r="F10" s="172">
        <f>E10-D10</f>
        <v>55.67999999999995</v>
      </c>
      <c r="G10" s="174">
        <f>F10/D10</f>
        <v>0.1113599999999999</v>
      </c>
      <c r="H10" s="172"/>
      <c r="I10" s="172">
        <v>100</v>
      </c>
      <c r="J10" s="172">
        <v>648.29</v>
      </c>
      <c r="K10" s="172">
        <f>J10-I10</f>
        <v>548.29</v>
      </c>
      <c r="L10" s="174">
        <f>K10/I10</f>
        <v>5.4828999999999999</v>
      </c>
      <c r="M10" s="172"/>
      <c r="N10" s="172">
        <v>100</v>
      </c>
      <c r="O10" s="172">
        <v>458.41</v>
      </c>
      <c r="P10" s="172">
        <f>O10-N10</f>
        <v>358.41</v>
      </c>
      <c r="Q10" s="174">
        <f>P10/N10</f>
        <v>3.5841000000000003</v>
      </c>
      <c r="R10" s="172"/>
      <c r="S10" s="172">
        <v>100</v>
      </c>
      <c r="T10" s="172">
        <v>306.31</v>
      </c>
      <c r="U10" s="172">
        <f>T10-S10</f>
        <v>206.31</v>
      </c>
      <c r="V10" s="174">
        <f>U10/S10</f>
        <v>2.0630999999999999</v>
      </c>
      <c r="W10" s="174"/>
      <c r="X10" s="190">
        <v>150</v>
      </c>
      <c r="Y10" s="190">
        <v>708.05</v>
      </c>
      <c r="Z10" s="172">
        <f>Y10-X10</f>
        <v>558.04999999999995</v>
      </c>
      <c r="AA10" s="174">
        <f>Z10/X10</f>
        <v>3.720333333333333</v>
      </c>
      <c r="AB10" s="174"/>
      <c r="AC10" s="702">
        <f>(Y10+O10+T10)/3</f>
        <v>490.92333333333335</v>
      </c>
      <c r="AD10" s="187"/>
      <c r="AE10" s="190">
        <v>400</v>
      </c>
      <c r="AF10" s="172">
        <v>1353.37</v>
      </c>
      <c r="AG10" s="172">
        <f>AF10-AE10</f>
        <v>953.36999999999989</v>
      </c>
      <c r="AH10" s="174">
        <f>AG10/AE10</f>
        <v>2.3834249999999999</v>
      </c>
      <c r="AI10" s="174"/>
      <c r="AJ10" s="702">
        <f>(AF10+T10+Y10)/3</f>
        <v>789.24333333333323</v>
      </c>
      <c r="AK10" s="187"/>
      <c r="AL10" s="190">
        <v>500</v>
      </c>
      <c r="AM10" s="172">
        <v>676.97</v>
      </c>
      <c r="AN10" s="172">
        <f>AM10-AL10</f>
        <v>176.97000000000003</v>
      </c>
      <c r="AO10" s="174">
        <f>AN10/AL10</f>
        <v>0.35394000000000003</v>
      </c>
      <c r="AP10" s="703">
        <v>500</v>
      </c>
      <c r="AQ10" s="704">
        <v>789.66</v>
      </c>
      <c r="AR10" s="204"/>
      <c r="AS10" s="768">
        <v>500</v>
      </c>
      <c r="AT10" s="769">
        <v>1017.74</v>
      </c>
      <c r="AU10" s="84"/>
      <c r="AV10" s="779">
        <v>500</v>
      </c>
      <c r="AW10" s="780">
        <v>751.24</v>
      </c>
      <c r="AX10" s="84"/>
      <c r="AY10" s="793">
        <v>500</v>
      </c>
      <c r="AZ10" s="794">
        <v>520.53</v>
      </c>
      <c r="BA10" s="84"/>
      <c r="BB10" s="802">
        <v>600</v>
      </c>
      <c r="BC10" s="706">
        <v>1129.05</v>
      </c>
      <c r="BD10" s="803">
        <f t="shared" si="0"/>
        <v>1505.3999999999999</v>
      </c>
      <c r="BE10" s="84"/>
      <c r="BF10" s="660">
        <f>AVERAGE(AT10,AW10,AZ10)</f>
        <v>763.17000000000007</v>
      </c>
      <c r="BG10" s="84"/>
      <c r="BH10" s="416">
        <v>800</v>
      </c>
    </row>
    <row r="11" spans="1:168" ht="10.5" customHeight="1" x14ac:dyDescent="0.2">
      <c r="A11" s="195">
        <v>31020</v>
      </c>
      <c r="B11" s="302" t="s">
        <v>4</v>
      </c>
      <c r="D11" s="757">
        <v>35000</v>
      </c>
      <c r="E11" s="172">
        <v>34206.300000000003</v>
      </c>
      <c r="F11" s="172">
        <f>E11-D11</f>
        <v>-793.69999999999709</v>
      </c>
      <c r="G11" s="174">
        <f>F11/D11</f>
        <v>-2.2677142857142774E-2</v>
      </c>
      <c r="H11" s="172"/>
      <c r="I11" s="172">
        <v>28000</v>
      </c>
      <c r="J11" s="172">
        <v>36405.75</v>
      </c>
      <c r="K11" s="172">
        <f>J11-I11</f>
        <v>8405.75</v>
      </c>
      <c r="L11" s="174">
        <f>K11/I11</f>
        <v>0.30020535714285712</v>
      </c>
      <c r="M11" s="172"/>
      <c r="N11" s="172">
        <v>33000</v>
      </c>
      <c r="O11" s="172">
        <v>32936.230000000003</v>
      </c>
      <c r="P11" s="172">
        <f>O11-N11</f>
        <v>-63.769999999996799</v>
      </c>
      <c r="Q11" s="174">
        <f>P11/N11</f>
        <v>-1.9324242424241455E-3</v>
      </c>
      <c r="R11" s="172"/>
      <c r="S11" s="172">
        <v>35000</v>
      </c>
      <c r="T11" s="172">
        <v>45155.79</v>
      </c>
      <c r="U11" s="172">
        <f>T11-S11</f>
        <v>10155.790000000001</v>
      </c>
      <c r="V11" s="174">
        <f>U11/S11</f>
        <v>0.29016542857142857</v>
      </c>
      <c r="W11" s="174"/>
      <c r="X11" s="190">
        <v>34000</v>
      </c>
      <c r="Y11" s="190">
        <v>48503.5</v>
      </c>
      <c r="Z11" s="172">
        <f>Y11-X11</f>
        <v>14503.5</v>
      </c>
      <c r="AA11" s="174">
        <f>Z11/X11</f>
        <v>0.42657352941176468</v>
      </c>
      <c r="AB11" s="174"/>
      <c r="AC11" s="702">
        <f>(Y11+O11+T11)/3</f>
        <v>42198.506666666675</v>
      </c>
      <c r="AD11" s="187"/>
      <c r="AE11" s="190">
        <v>36000</v>
      </c>
      <c r="AF11" s="172">
        <v>48925.06</v>
      </c>
      <c r="AG11" s="172">
        <f>AF11-AE11</f>
        <v>12925.059999999998</v>
      </c>
      <c r="AH11" s="174">
        <f>AG11/AE11</f>
        <v>0.3590294444444444</v>
      </c>
      <c r="AI11" s="174"/>
      <c r="AJ11" s="702">
        <f>(AF11+T11+Y11)/3</f>
        <v>47528.116666666669</v>
      </c>
      <c r="AK11" s="187"/>
      <c r="AL11" s="190">
        <v>40000</v>
      </c>
      <c r="AM11" s="172">
        <v>39622.910000000003</v>
      </c>
      <c r="AN11" s="172">
        <f>AM11-AL11</f>
        <v>-377.08999999999651</v>
      </c>
      <c r="AO11" s="174">
        <f>AN11/AL11</f>
        <v>-9.4272499999999131E-3</v>
      </c>
      <c r="AP11" s="703">
        <v>40000</v>
      </c>
      <c r="AQ11" s="704">
        <v>49495.01</v>
      </c>
      <c r="AR11" s="204"/>
      <c r="AS11" s="768">
        <v>40000</v>
      </c>
      <c r="AT11" s="769">
        <v>51636.85</v>
      </c>
      <c r="AU11" s="84"/>
      <c r="AV11" s="779">
        <v>40000</v>
      </c>
      <c r="AW11" s="780">
        <v>50820.62</v>
      </c>
      <c r="AX11" s="84"/>
      <c r="AY11" s="793">
        <v>40000</v>
      </c>
      <c r="AZ11" s="794">
        <v>50495.65</v>
      </c>
      <c r="BA11" s="84"/>
      <c r="BB11" s="802">
        <v>50000</v>
      </c>
      <c r="BC11" s="706">
        <v>30738.89</v>
      </c>
      <c r="BD11" s="803">
        <f t="shared" si="0"/>
        <v>40985.186666666668</v>
      </c>
      <c r="BE11" s="84"/>
      <c r="BF11" s="660">
        <f>AVERAGE(AT11,AW11,AZ11)</f>
        <v>50984.373333333329</v>
      </c>
      <c r="BG11" s="84"/>
      <c r="BH11" s="416">
        <v>50000</v>
      </c>
    </row>
    <row r="12" spans="1:168" ht="10.5" customHeight="1" x14ac:dyDescent="0.2">
      <c r="A12" s="195">
        <v>31030</v>
      </c>
      <c r="B12" s="302" t="s">
        <v>5</v>
      </c>
      <c r="D12" s="757">
        <v>0</v>
      </c>
      <c r="E12" s="172">
        <v>2151.1</v>
      </c>
      <c r="F12" s="172">
        <f>E12-D12</f>
        <v>2151.1</v>
      </c>
      <c r="G12" s="174" t="e">
        <f>F12/D12</f>
        <v>#DIV/0!</v>
      </c>
      <c r="H12" s="172"/>
      <c r="I12" s="172">
        <v>0</v>
      </c>
      <c r="J12" s="172">
        <v>3248.21</v>
      </c>
      <c r="K12" s="172">
        <f>J12-I12</f>
        <v>3248.21</v>
      </c>
      <c r="L12" s="196" t="e">
        <f>K12/I12</f>
        <v>#DIV/0!</v>
      </c>
      <c r="M12" s="172"/>
      <c r="N12" s="172">
        <v>0</v>
      </c>
      <c r="O12" s="172">
        <v>4464.88</v>
      </c>
      <c r="P12" s="172">
        <f>O12-N12</f>
        <v>4464.88</v>
      </c>
      <c r="Q12" s="196" t="e">
        <f>P12/N12</f>
        <v>#DIV/0!</v>
      </c>
      <c r="R12" s="172"/>
      <c r="S12" s="172">
        <v>0</v>
      </c>
      <c r="T12" s="172">
        <v>0</v>
      </c>
      <c r="U12" s="172">
        <f>T12-S12</f>
        <v>0</v>
      </c>
      <c r="V12" s="196" t="e">
        <f>U12/S12</f>
        <v>#DIV/0!</v>
      </c>
      <c r="W12" s="196"/>
      <c r="X12" s="190">
        <v>0</v>
      </c>
      <c r="Y12" s="190">
        <v>1136.6199999999999</v>
      </c>
      <c r="Z12" s="172">
        <f>Y12-X12</f>
        <v>1136.6199999999999</v>
      </c>
      <c r="AA12" s="196" t="e">
        <f>Z12/X12</f>
        <v>#DIV/0!</v>
      </c>
      <c r="AB12" s="196"/>
      <c r="AC12" s="702">
        <f>(Y12+O12+T12)/3</f>
        <v>1867.1666666666667</v>
      </c>
      <c r="AD12" s="187"/>
      <c r="AE12" s="190">
        <v>1000</v>
      </c>
      <c r="AF12" s="172">
        <v>2800.84</v>
      </c>
      <c r="AG12" s="172">
        <f>AF12-AE12</f>
        <v>1800.8400000000001</v>
      </c>
      <c r="AH12" s="196">
        <f>AG12/AE12</f>
        <v>1.8008400000000002</v>
      </c>
      <c r="AI12" s="196"/>
      <c r="AJ12" s="702">
        <f>(AF12+T12+Y12)/3</f>
        <v>1312.4866666666667</v>
      </c>
      <c r="AK12" s="187"/>
      <c r="AL12" s="190">
        <v>1000</v>
      </c>
      <c r="AM12" s="172">
        <v>3519.63</v>
      </c>
      <c r="AN12" s="172">
        <f>AM12-AL12</f>
        <v>2519.63</v>
      </c>
      <c r="AO12" s="196">
        <f>AN12/AL12</f>
        <v>2.5196300000000003</v>
      </c>
      <c r="AP12" s="703">
        <v>1000</v>
      </c>
      <c r="AQ12" s="704">
        <v>4394.1899999999996</v>
      </c>
      <c r="AR12" s="204"/>
      <c r="AS12" s="768">
        <v>1000</v>
      </c>
      <c r="AT12" s="769">
        <v>3049.27</v>
      </c>
      <c r="AU12" s="84"/>
      <c r="AV12" s="779">
        <v>1000</v>
      </c>
      <c r="AW12" s="780">
        <v>6877.85</v>
      </c>
      <c r="AX12" s="84"/>
      <c r="AY12" s="793">
        <v>1000</v>
      </c>
      <c r="AZ12" s="794">
        <v>3442.25</v>
      </c>
      <c r="BA12" s="84"/>
      <c r="BB12" s="802">
        <v>4000</v>
      </c>
      <c r="BC12" s="706">
        <v>2433.83</v>
      </c>
      <c r="BD12" s="803">
        <f t="shared" si="0"/>
        <v>3245.1066666666666</v>
      </c>
      <c r="BE12" s="84"/>
      <c r="BF12" s="660">
        <f>AVERAGE(AT12,AW12,AZ12)</f>
        <v>4456.4566666666669</v>
      </c>
      <c r="BG12" s="84"/>
      <c r="BH12" s="416">
        <v>3000</v>
      </c>
    </row>
    <row r="13" spans="1:168" ht="10.5" customHeight="1" thickBot="1" x14ac:dyDescent="0.25">
      <c r="A13" s="838" t="s">
        <v>207</v>
      </c>
      <c r="B13" s="839" t="s">
        <v>212</v>
      </c>
      <c r="C13" s="840"/>
      <c r="D13" s="841"/>
      <c r="E13" s="842"/>
      <c r="F13" s="842"/>
      <c r="G13" s="843"/>
      <c r="H13" s="842"/>
      <c r="I13" s="842"/>
      <c r="J13" s="842"/>
      <c r="K13" s="842"/>
      <c r="L13" s="844"/>
      <c r="M13" s="842"/>
      <c r="N13" s="842"/>
      <c r="O13" s="842"/>
      <c r="P13" s="842"/>
      <c r="Q13" s="844"/>
      <c r="R13" s="842"/>
      <c r="S13" s="842"/>
      <c r="T13" s="842"/>
      <c r="U13" s="842"/>
      <c r="V13" s="844"/>
      <c r="W13" s="844"/>
      <c r="X13" s="845"/>
      <c r="Y13" s="845"/>
      <c r="Z13" s="842"/>
      <c r="AA13" s="844"/>
      <c r="AB13" s="844"/>
      <c r="AC13" s="846"/>
      <c r="AD13" s="847"/>
      <c r="AE13" s="845"/>
      <c r="AF13" s="842"/>
      <c r="AG13" s="842"/>
      <c r="AH13" s="844"/>
      <c r="AI13" s="844"/>
      <c r="AJ13" s="846"/>
      <c r="AK13" s="847"/>
      <c r="AL13" s="845"/>
      <c r="AM13" s="842"/>
      <c r="AN13" s="842"/>
      <c r="AO13" s="844"/>
      <c r="AP13" s="848"/>
      <c r="AQ13" s="849"/>
      <c r="AR13" s="850"/>
      <c r="AS13" s="851"/>
      <c r="AT13" s="852"/>
      <c r="AU13" s="853"/>
      <c r="AV13" s="854"/>
      <c r="AW13" s="855">
        <v>1400</v>
      </c>
      <c r="AX13" s="853"/>
      <c r="AY13" s="856">
        <v>1500</v>
      </c>
      <c r="AZ13" s="857">
        <v>1280</v>
      </c>
      <c r="BA13" s="853"/>
      <c r="BB13" s="858">
        <v>1200</v>
      </c>
      <c r="BC13" s="859">
        <v>1360</v>
      </c>
      <c r="BD13" s="860">
        <f t="shared" si="0"/>
        <v>1813.3333333333335</v>
      </c>
      <c r="BE13" s="853"/>
      <c r="BF13" s="861">
        <f>AVERAGE(AT13,AW13,AZ13)</f>
        <v>1340</v>
      </c>
      <c r="BG13" s="853"/>
      <c r="BH13" s="500">
        <v>1500</v>
      </c>
    </row>
    <row r="14" spans="1:168" s="11" customFormat="1" ht="10.5" customHeight="1" x14ac:dyDescent="0.2">
      <c r="A14" s="820"/>
      <c r="B14" s="329" t="s">
        <v>6</v>
      </c>
      <c r="C14" s="20"/>
      <c r="D14" s="109">
        <f>SUM(D9:D12)</f>
        <v>48500</v>
      </c>
      <c r="E14" s="821">
        <f>SUM(E9:E12)</f>
        <v>51837.170000000006</v>
      </c>
      <c r="F14" s="821">
        <f>E14-D14</f>
        <v>3337.1700000000055</v>
      </c>
      <c r="G14" s="822">
        <f>F14/D14</f>
        <v>6.8807628865979492E-2</v>
      </c>
      <c r="H14" s="821"/>
      <c r="I14" s="821">
        <f>SUM(I9:I12)</f>
        <v>41100</v>
      </c>
      <c r="J14" s="821">
        <f>SUM(J9:J12)</f>
        <v>54914.689999999995</v>
      </c>
      <c r="K14" s="821">
        <f>J14-I14</f>
        <v>13814.689999999995</v>
      </c>
      <c r="L14" s="822">
        <f>K14/I14</f>
        <v>0.33612384428223835</v>
      </c>
      <c r="M14" s="821"/>
      <c r="N14" s="821">
        <f>SUM(N9:N12)</f>
        <v>48100</v>
      </c>
      <c r="O14" s="821">
        <f>SUM(O9:O12)</f>
        <v>50060.98</v>
      </c>
      <c r="P14" s="821">
        <f>O14-N14</f>
        <v>1960.9800000000032</v>
      </c>
      <c r="Q14" s="822">
        <f>P14/N14</f>
        <v>4.0768814968815036E-2</v>
      </c>
      <c r="R14" s="821"/>
      <c r="S14" s="821">
        <f>SUM(S9:S12)</f>
        <v>50100</v>
      </c>
      <c r="T14" s="821">
        <f>SUM(T9:T12)</f>
        <v>58741.229999999996</v>
      </c>
      <c r="U14" s="821">
        <f>T14-S14</f>
        <v>8641.2299999999959</v>
      </c>
      <c r="V14" s="822">
        <f>U14/S14</f>
        <v>0.17247964071856278</v>
      </c>
      <c r="W14" s="822"/>
      <c r="X14" s="821">
        <f>SUM(X9:X12)</f>
        <v>47650</v>
      </c>
      <c r="Y14" s="821">
        <f>SUM(Y9:Y12)</f>
        <v>62980.46</v>
      </c>
      <c r="Z14" s="821">
        <f>Y14-X14</f>
        <v>15330.46</v>
      </c>
      <c r="AA14" s="822">
        <f>Z14/X14</f>
        <v>0.32173053515215111</v>
      </c>
      <c r="AB14" s="822"/>
      <c r="AC14" s="823">
        <f>(Y14+O14+T14)/3</f>
        <v>57260.889999999992</v>
      </c>
      <c r="AD14" s="824"/>
      <c r="AE14" s="821">
        <f>SUM(AE9:AE12)</f>
        <v>50900</v>
      </c>
      <c r="AF14" s="821">
        <f>SUM(AF9:AF12)</f>
        <v>65336.34</v>
      </c>
      <c r="AG14" s="821">
        <f>AF14-AE14</f>
        <v>14436.339999999997</v>
      </c>
      <c r="AH14" s="822">
        <f>AG14/AE14</f>
        <v>0.28362161100196459</v>
      </c>
      <c r="AI14" s="822"/>
      <c r="AJ14" s="823">
        <f>(AF14+T14+Y14)/3</f>
        <v>62352.676666666666</v>
      </c>
      <c r="AK14" s="824"/>
      <c r="AL14" s="821">
        <f>SUM(AL9:AL12)</f>
        <v>55000</v>
      </c>
      <c r="AM14" s="821">
        <f>SUM(AM9:AM12)</f>
        <v>65859.530000000013</v>
      </c>
      <c r="AN14" s="821">
        <f>AM14-AL14</f>
        <v>10859.530000000013</v>
      </c>
      <c r="AO14" s="822">
        <f>AN14/AL14</f>
        <v>0.19744600000000023</v>
      </c>
      <c r="AP14" s="825">
        <v>56000</v>
      </c>
      <c r="AQ14" s="826">
        <f>SUM(AQ9:AQ12)</f>
        <v>67337.72</v>
      </c>
      <c r="AR14" s="827"/>
      <c r="AS14" s="828">
        <f>SUM(AS9:AS12)</f>
        <v>56000</v>
      </c>
      <c r="AT14" s="829">
        <f>SUM(AT9:AT12)</f>
        <v>68329.14</v>
      </c>
      <c r="AU14" s="293"/>
      <c r="AV14" s="830">
        <f>SUM(AV9:AV12)</f>
        <v>56000</v>
      </c>
      <c r="AW14" s="831">
        <f>SUM(AW9:AW13)</f>
        <v>73177.08</v>
      </c>
      <c r="AX14" s="293"/>
      <c r="AY14" s="832">
        <f>SUM(AY9:AY13)</f>
        <v>57500</v>
      </c>
      <c r="AZ14" s="833">
        <f>SUM(AZ9:AZ13)</f>
        <v>67950.399999999994</v>
      </c>
      <c r="BA14" s="293"/>
      <c r="BB14" s="834">
        <f>SUM(BB9:BB13)</f>
        <v>68800</v>
      </c>
      <c r="BC14" s="835">
        <f>SUM(BC9:BC13)</f>
        <v>57087.92</v>
      </c>
      <c r="BD14" s="836">
        <f t="shared" si="0"/>
        <v>76117.226666666655</v>
      </c>
      <c r="BE14" s="84"/>
      <c r="BF14" s="837">
        <f>SUM(BF9:BF13)</f>
        <v>70265.539999999994</v>
      </c>
      <c r="BG14" s="84"/>
      <c r="BH14" s="427">
        <f>SUM(BH9:BH13)</f>
        <v>68300</v>
      </c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</row>
    <row r="15" spans="1:168" ht="18" customHeight="1" x14ac:dyDescent="0.2">
      <c r="A15" s="4">
        <v>3200</v>
      </c>
      <c r="B15" s="5" t="s">
        <v>7</v>
      </c>
      <c r="C15" s="20"/>
      <c r="E15" s="8"/>
      <c r="F15" s="19"/>
      <c r="G15" s="23"/>
      <c r="H15" s="8"/>
      <c r="I15" s="8"/>
      <c r="J15" s="8"/>
      <c r="K15" s="8"/>
      <c r="L15" s="10"/>
      <c r="M15" s="19"/>
      <c r="N15" s="8"/>
      <c r="O15" s="19"/>
      <c r="P15" s="8"/>
      <c r="Q15" s="10"/>
      <c r="R15" s="8"/>
      <c r="S15" s="8"/>
      <c r="T15" s="8"/>
      <c r="U15" s="8"/>
      <c r="V15" s="10"/>
      <c r="W15" s="19"/>
      <c r="X15" s="78"/>
      <c r="Y15" s="78"/>
      <c r="Z15" s="8"/>
      <c r="AA15" s="10"/>
      <c r="AB15" s="19"/>
      <c r="AC15" s="99"/>
      <c r="AF15" s="8"/>
      <c r="AG15" s="8"/>
      <c r="AH15" s="10"/>
      <c r="AI15" s="19"/>
      <c r="AJ15" s="99"/>
      <c r="AM15" s="8"/>
      <c r="AN15" s="8"/>
      <c r="AO15" s="19"/>
      <c r="AP15" s="246"/>
      <c r="AQ15" s="247"/>
      <c r="AS15" s="255"/>
      <c r="AT15" s="237"/>
      <c r="AU15" s="84"/>
      <c r="AV15" s="264"/>
      <c r="AW15" s="265"/>
      <c r="AX15" s="84"/>
      <c r="AY15" s="386"/>
      <c r="AZ15" s="387"/>
      <c r="BA15" s="84"/>
      <c r="BB15" s="398"/>
      <c r="BC15" s="399"/>
      <c r="BD15" s="400"/>
      <c r="BE15" s="293"/>
      <c r="BF15" s="652"/>
      <c r="BG15" s="293"/>
      <c r="BH15" s="417"/>
    </row>
    <row r="16" spans="1:168" ht="10.5" customHeight="1" x14ac:dyDescent="0.2">
      <c r="A16" s="195">
        <v>32180</v>
      </c>
      <c r="B16" s="302" t="s">
        <v>8</v>
      </c>
      <c r="D16" s="757">
        <v>5000</v>
      </c>
      <c r="E16" s="172">
        <v>5585.35</v>
      </c>
      <c r="F16" s="172">
        <f>E16-D16</f>
        <v>585.35000000000036</v>
      </c>
      <c r="G16" s="174">
        <f>F16/D16</f>
        <v>0.11707000000000008</v>
      </c>
      <c r="H16" s="172"/>
      <c r="I16" s="172">
        <v>5000</v>
      </c>
      <c r="J16" s="172">
        <v>6026.03</v>
      </c>
      <c r="K16" s="172">
        <f>J16-I16</f>
        <v>1026.0299999999997</v>
      </c>
      <c r="L16" s="174">
        <f>K16/I16</f>
        <v>0.20520599999999994</v>
      </c>
      <c r="M16" s="172"/>
      <c r="N16" s="172">
        <v>5000</v>
      </c>
      <c r="O16" s="172">
        <v>6457.31</v>
      </c>
      <c r="P16" s="172">
        <f>O16-N16</f>
        <v>1457.3100000000004</v>
      </c>
      <c r="Q16" s="174">
        <f>P16/N16</f>
        <v>0.29146200000000005</v>
      </c>
      <c r="R16" s="172"/>
      <c r="S16" s="172">
        <v>6000</v>
      </c>
      <c r="T16" s="172">
        <v>7023.64</v>
      </c>
      <c r="U16" s="172">
        <f>T16-S16</f>
        <v>1023.6400000000003</v>
      </c>
      <c r="V16" s="174">
        <f>U16/S16</f>
        <v>0.17060666666666671</v>
      </c>
      <c r="W16" s="174"/>
      <c r="X16" s="190">
        <v>7000</v>
      </c>
      <c r="Y16" s="190">
        <v>7410.88</v>
      </c>
      <c r="Z16" s="172">
        <f>Y16-X16</f>
        <v>410.88000000000011</v>
      </c>
      <c r="AA16" s="174">
        <f>Z16/X16</f>
        <v>5.8697142857142871E-2</v>
      </c>
      <c r="AB16" s="174"/>
      <c r="AC16" s="702">
        <f>(Y16+O16+T16)/3</f>
        <v>6963.9433333333336</v>
      </c>
      <c r="AD16" s="187"/>
      <c r="AE16" s="190">
        <v>7000</v>
      </c>
      <c r="AF16" s="172">
        <v>7635.96</v>
      </c>
      <c r="AG16" s="172">
        <f>AF16-AE16</f>
        <v>635.96</v>
      </c>
      <c r="AH16" s="174">
        <f>AG16/AE16</f>
        <v>9.0851428571428583E-2</v>
      </c>
      <c r="AI16" s="174"/>
      <c r="AJ16" s="702">
        <f>(AF16+T16+Y16)/3</f>
        <v>7356.8266666666668</v>
      </c>
      <c r="AK16" s="187"/>
      <c r="AL16" s="190">
        <v>7000</v>
      </c>
      <c r="AM16" s="172">
        <v>8169.03</v>
      </c>
      <c r="AN16" s="172">
        <f>AM16-AL16</f>
        <v>1169.0299999999997</v>
      </c>
      <c r="AO16" s="174">
        <f>AN16/AL16</f>
        <v>0.16700428571428569</v>
      </c>
      <c r="AP16" s="703">
        <v>7500</v>
      </c>
      <c r="AQ16" s="704">
        <v>8692.43</v>
      </c>
      <c r="AR16" s="204"/>
      <c r="AS16" s="768">
        <v>8500</v>
      </c>
      <c r="AT16" s="769">
        <v>8864.0300000000007</v>
      </c>
      <c r="AU16" s="84"/>
      <c r="AV16" s="779">
        <v>8500</v>
      </c>
      <c r="AW16" s="780">
        <v>8831.43</v>
      </c>
      <c r="AX16" s="84"/>
      <c r="AY16" s="793">
        <v>8500</v>
      </c>
      <c r="AZ16" s="794">
        <v>8507.31</v>
      </c>
      <c r="BA16" s="84"/>
      <c r="BB16" s="802">
        <v>8800</v>
      </c>
      <c r="BC16" s="706">
        <v>8452.25</v>
      </c>
      <c r="BD16" s="803">
        <f>(BC16/$BC$4)*12</f>
        <v>11269.666666666668</v>
      </c>
      <c r="BE16" s="84"/>
      <c r="BF16" s="660">
        <f>AVERAGE(AT16,AW16,AZ16)</f>
        <v>8734.2566666666662</v>
      </c>
      <c r="BG16" s="84"/>
      <c r="BH16" s="416">
        <v>8500</v>
      </c>
    </row>
    <row r="17" spans="1:168" ht="10.5" customHeight="1" thickBot="1" x14ac:dyDescent="0.25">
      <c r="A17" s="838">
        <v>32280</v>
      </c>
      <c r="B17" s="839" t="s">
        <v>210</v>
      </c>
      <c r="C17" s="840"/>
      <c r="D17" s="841">
        <v>0</v>
      </c>
      <c r="E17" s="842">
        <v>0</v>
      </c>
      <c r="F17" s="842">
        <f>E17-D17</f>
        <v>0</v>
      </c>
      <c r="G17" s="843" t="e">
        <f>F17/D17</f>
        <v>#DIV/0!</v>
      </c>
      <c r="H17" s="842"/>
      <c r="I17" s="842">
        <v>0</v>
      </c>
      <c r="J17" s="842">
        <v>0</v>
      </c>
      <c r="K17" s="842">
        <f>J17-I17</f>
        <v>0</v>
      </c>
      <c r="L17" s="843" t="e">
        <f>K17/I17</f>
        <v>#DIV/0!</v>
      </c>
      <c r="M17" s="842"/>
      <c r="N17" s="842">
        <v>0</v>
      </c>
      <c r="O17" s="842">
        <v>0</v>
      </c>
      <c r="P17" s="842">
        <f>O17-N17</f>
        <v>0</v>
      </c>
      <c r="Q17" s="844" t="e">
        <f>P17/N17</f>
        <v>#DIV/0!</v>
      </c>
      <c r="R17" s="842"/>
      <c r="S17" s="842">
        <v>0</v>
      </c>
      <c r="T17" s="842">
        <v>0</v>
      </c>
      <c r="U17" s="842">
        <f>T17-S17</f>
        <v>0</v>
      </c>
      <c r="V17" s="844" t="e">
        <f>U17/S17</f>
        <v>#DIV/0!</v>
      </c>
      <c r="W17" s="844"/>
      <c r="X17" s="845">
        <v>0</v>
      </c>
      <c r="Y17" s="845">
        <v>0</v>
      </c>
      <c r="Z17" s="842">
        <f>Y17-X17</f>
        <v>0</v>
      </c>
      <c r="AA17" s="844" t="e">
        <f>Z17/X17</f>
        <v>#DIV/0!</v>
      </c>
      <c r="AB17" s="844"/>
      <c r="AC17" s="846">
        <f>(Y17+O17+T17)/3</f>
        <v>0</v>
      </c>
      <c r="AD17" s="847"/>
      <c r="AE17" s="845">
        <v>0</v>
      </c>
      <c r="AF17" s="842">
        <v>0</v>
      </c>
      <c r="AG17" s="842">
        <f>AF17-AE17</f>
        <v>0</v>
      </c>
      <c r="AH17" s="844" t="e">
        <f>AG17/AE17</f>
        <v>#DIV/0!</v>
      </c>
      <c r="AI17" s="844"/>
      <c r="AJ17" s="846">
        <f>(AF17+T17+Y17)/3</f>
        <v>0</v>
      </c>
      <c r="AK17" s="847"/>
      <c r="AL17" s="845">
        <v>0</v>
      </c>
      <c r="AM17" s="842">
        <v>0</v>
      </c>
      <c r="AN17" s="842">
        <f>AM17-AL17</f>
        <v>0</v>
      </c>
      <c r="AO17" s="844" t="e">
        <f>AN17/AL17</f>
        <v>#DIV/0!</v>
      </c>
      <c r="AP17" s="848">
        <v>0</v>
      </c>
      <c r="AQ17" s="849">
        <v>0</v>
      </c>
      <c r="AR17" s="850"/>
      <c r="AS17" s="851">
        <v>0</v>
      </c>
      <c r="AT17" s="852">
        <v>105</v>
      </c>
      <c r="AU17" s="853"/>
      <c r="AV17" s="854">
        <v>0</v>
      </c>
      <c r="AW17" s="855">
        <v>43.47</v>
      </c>
      <c r="AX17" s="853"/>
      <c r="AY17" s="856">
        <v>0</v>
      </c>
      <c r="AZ17" s="857">
        <v>0</v>
      </c>
      <c r="BA17" s="853"/>
      <c r="BB17" s="858">
        <v>0</v>
      </c>
      <c r="BC17" s="859">
        <v>40</v>
      </c>
      <c r="BD17" s="860">
        <f>(BC17/$BC$4)*12</f>
        <v>53.333333333333336</v>
      </c>
      <c r="BE17" s="853"/>
      <c r="BF17" s="861">
        <f>AVERAGE(AT17,AW17,AZ17)</f>
        <v>49.49</v>
      </c>
      <c r="BG17" s="853"/>
      <c r="BH17" s="500">
        <v>0</v>
      </c>
    </row>
    <row r="18" spans="1:168" s="11" customFormat="1" ht="10.5" customHeight="1" x14ac:dyDescent="0.2">
      <c r="A18" s="820"/>
      <c r="B18" s="329" t="s">
        <v>6</v>
      </c>
      <c r="C18" s="20"/>
      <c r="D18" s="109">
        <f>SUM(D16:D17)</f>
        <v>5000</v>
      </c>
      <c r="E18" s="821">
        <f>SUM(E16:E17)</f>
        <v>5585.35</v>
      </c>
      <c r="F18" s="821">
        <f>E18-D18</f>
        <v>585.35000000000036</v>
      </c>
      <c r="G18" s="822">
        <f>F18/D18</f>
        <v>0.11707000000000008</v>
      </c>
      <c r="H18" s="821"/>
      <c r="I18" s="821">
        <f>SUM(I16:I17)</f>
        <v>5000</v>
      </c>
      <c r="J18" s="821">
        <f>SUM(J16:J17)</f>
        <v>6026.03</v>
      </c>
      <c r="K18" s="821">
        <f>J18-I18</f>
        <v>1026.0299999999997</v>
      </c>
      <c r="L18" s="822">
        <f>K18/I18</f>
        <v>0.20520599999999994</v>
      </c>
      <c r="M18" s="821"/>
      <c r="N18" s="821">
        <f>SUM(N16:N17)</f>
        <v>5000</v>
      </c>
      <c r="O18" s="821">
        <f>SUM(O16:O17)</f>
        <v>6457.31</v>
      </c>
      <c r="P18" s="821">
        <f>O18-N18</f>
        <v>1457.3100000000004</v>
      </c>
      <c r="Q18" s="822">
        <f>P18/N18</f>
        <v>0.29146200000000005</v>
      </c>
      <c r="R18" s="821"/>
      <c r="S18" s="821">
        <f>SUM(S16:S17)</f>
        <v>6000</v>
      </c>
      <c r="T18" s="821">
        <f>SUM(T16:T17)</f>
        <v>7023.64</v>
      </c>
      <c r="U18" s="821">
        <f>T18-S18</f>
        <v>1023.6400000000003</v>
      </c>
      <c r="V18" s="822">
        <f>U18/S18</f>
        <v>0.17060666666666671</v>
      </c>
      <c r="W18" s="822"/>
      <c r="X18" s="821">
        <f>SUM(X16:X17)</f>
        <v>7000</v>
      </c>
      <c r="Y18" s="821">
        <f>SUM(Y16:Y17)</f>
        <v>7410.88</v>
      </c>
      <c r="Z18" s="821">
        <f>Y18-X18</f>
        <v>410.88000000000011</v>
      </c>
      <c r="AA18" s="822">
        <f>Z18/X18</f>
        <v>5.8697142857142871E-2</v>
      </c>
      <c r="AB18" s="822"/>
      <c r="AC18" s="823">
        <f>(Y18+O18+T18)/3</f>
        <v>6963.9433333333336</v>
      </c>
      <c r="AD18" s="824"/>
      <c r="AE18" s="821">
        <f>SUM(AE16:AE17)</f>
        <v>7000</v>
      </c>
      <c r="AF18" s="821">
        <f>SUM(AF16:AF17)</f>
        <v>7635.96</v>
      </c>
      <c r="AG18" s="821">
        <f>AF18-AE18</f>
        <v>635.96</v>
      </c>
      <c r="AH18" s="822">
        <f>AG18/AE18</f>
        <v>9.0851428571428583E-2</v>
      </c>
      <c r="AI18" s="822"/>
      <c r="AJ18" s="823">
        <f>(AF18+T18+Y18)/3</f>
        <v>7356.8266666666668</v>
      </c>
      <c r="AK18" s="824"/>
      <c r="AL18" s="821">
        <f>SUM(AL16:AL17)</f>
        <v>7000</v>
      </c>
      <c r="AM18" s="821">
        <f>SUM(AM16:AM17)</f>
        <v>8169.03</v>
      </c>
      <c r="AN18" s="821">
        <f>AM18-AL18</f>
        <v>1169.0299999999997</v>
      </c>
      <c r="AO18" s="822">
        <f>AN18/AL18</f>
        <v>0.16700428571428569</v>
      </c>
      <c r="AP18" s="825">
        <v>7500</v>
      </c>
      <c r="AQ18" s="826">
        <f>SUM(AQ16:AQ17)</f>
        <v>8692.43</v>
      </c>
      <c r="AR18" s="827"/>
      <c r="AS18" s="828">
        <f>SUM(AS16:AS17)</f>
        <v>8500</v>
      </c>
      <c r="AT18" s="829">
        <f>SUM(AT16:AT17)</f>
        <v>8969.0300000000007</v>
      </c>
      <c r="AU18" s="293"/>
      <c r="AV18" s="830">
        <f>SUM(AV16:AV17)</f>
        <v>8500</v>
      </c>
      <c r="AW18" s="831">
        <f>SUM(AW16:AW17)</f>
        <v>8874.9</v>
      </c>
      <c r="AX18" s="293"/>
      <c r="AY18" s="832">
        <f>SUM(AY16:AY17)</f>
        <v>8500</v>
      </c>
      <c r="AZ18" s="833">
        <f>SUM(AZ16:AZ17)</f>
        <v>8507.31</v>
      </c>
      <c r="BA18" s="293"/>
      <c r="BB18" s="834">
        <f>SUM(BB16:BB17)</f>
        <v>8800</v>
      </c>
      <c r="BC18" s="835">
        <f>SUM(BC16:BC17)</f>
        <v>8492.25</v>
      </c>
      <c r="BD18" s="836">
        <f>(BC18/$BC$4)*12</f>
        <v>11323</v>
      </c>
      <c r="BE18" s="84"/>
      <c r="BF18" s="837">
        <f>SUM(BF16:BF17)</f>
        <v>8783.746666666666</v>
      </c>
      <c r="BG18" s="84"/>
      <c r="BH18" s="427">
        <f>SUM(BH16:BH17)</f>
        <v>8500</v>
      </c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</row>
    <row r="19" spans="1:168" ht="18" customHeight="1" x14ac:dyDescent="0.2">
      <c r="A19" s="4">
        <v>3300</v>
      </c>
      <c r="B19" s="5" t="s">
        <v>9</v>
      </c>
      <c r="C19" s="20"/>
      <c r="D19" s="8"/>
      <c r="E19" s="8"/>
      <c r="F19" s="19"/>
      <c r="G19" s="23"/>
      <c r="H19" s="8"/>
      <c r="I19" s="8"/>
      <c r="J19" s="8"/>
      <c r="K19" s="8"/>
      <c r="L19" s="10"/>
      <c r="M19" s="19"/>
      <c r="N19" s="8"/>
      <c r="O19" s="19"/>
      <c r="P19" s="8"/>
      <c r="Q19" s="10"/>
      <c r="R19" s="8"/>
      <c r="S19" s="8"/>
      <c r="T19" s="8"/>
      <c r="U19" s="8"/>
      <c r="V19" s="10"/>
      <c r="W19" s="19"/>
      <c r="X19" s="78"/>
      <c r="Y19" s="78"/>
      <c r="Z19" s="8"/>
      <c r="AA19" s="10"/>
      <c r="AB19" s="19"/>
      <c r="AC19" s="99"/>
      <c r="AF19" s="8"/>
      <c r="AG19" s="8"/>
      <c r="AH19" s="10"/>
      <c r="AI19" s="19"/>
      <c r="AJ19" s="99"/>
      <c r="AM19" s="8"/>
      <c r="AN19" s="8"/>
      <c r="AO19" s="19"/>
      <c r="AP19" s="246"/>
      <c r="AQ19" s="247"/>
      <c r="AS19" s="255"/>
      <c r="AT19" s="237"/>
      <c r="AU19" s="84"/>
      <c r="AV19" s="264"/>
      <c r="AW19" s="265"/>
      <c r="AX19" s="84"/>
      <c r="AY19" s="386"/>
      <c r="AZ19" s="387"/>
      <c r="BA19" s="84"/>
      <c r="BB19" s="398"/>
      <c r="BC19" s="399"/>
      <c r="BD19" s="400"/>
      <c r="BE19" s="293"/>
      <c r="BF19" s="652"/>
      <c r="BG19" s="293"/>
      <c r="BH19" s="417"/>
    </row>
    <row r="20" spans="1:168" ht="10.5" customHeight="1" thickBot="1" x14ac:dyDescent="0.25">
      <c r="A20" s="838">
        <v>33100</v>
      </c>
      <c r="B20" s="839" t="s">
        <v>10</v>
      </c>
      <c r="C20" s="840"/>
      <c r="D20" s="841">
        <v>1000</v>
      </c>
      <c r="E20" s="842">
        <v>2613.2199999999998</v>
      </c>
      <c r="F20" s="842">
        <f>E20-D20</f>
        <v>1613.2199999999998</v>
      </c>
      <c r="G20" s="843">
        <f>F20/D20</f>
        <v>1.6132199999999999</v>
      </c>
      <c r="H20" s="842"/>
      <c r="I20" s="842">
        <v>1000</v>
      </c>
      <c r="J20" s="842">
        <v>1369.3</v>
      </c>
      <c r="K20" s="842">
        <f>J20-I20</f>
        <v>369.29999999999995</v>
      </c>
      <c r="L20" s="843">
        <f>K20/I20</f>
        <v>0.36929999999999996</v>
      </c>
      <c r="M20" s="842"/>
      <c r="N20" s="842">
        <v>1000</v>
      </c>
      <c r="O20" s="842">
        <v>1352.25</v>
      </c>
      <c r="P20" s="842">
        <f>O20-N20</f>
        <v>352.25</v>
      </c>
      <c r="Q20" s="844">
        <f>P20/N20</f>
        <v>0.35225000000000001</v>
      </c>
      <c r="R20" s="842"/>
      <c r="S20" s="842">
        <v>800</v>
      </c>
      <c r="T20" s="842">
        <v>463.01</v>
      </c>
      <c r="U20" s="842">
        <f>T20-S20</f>
        <v>-336.99</v>
      </c>
      <c r="V20" s="844">
        <f>U20/S20</f>
        <v>-0.42123749999999999</v>
      </c>
      <c r="W20" s="844"/>
      <c r="X20" s="845">
        <v>250</v>
      </c>
      <c r="Y20" s="845">
        <v>1372.75</v>
      </c>
      <c r="Z20" s="842">
        <f>Y20-X20</f>
        <v>1122.75</v>
      </c>
      <c r="AA20" s="844">
        <f>Z20/X20</f>
        <v>4.4909999999999997</v>
      </c>
      <c r="AB20" s="844"/>
      <c r="AC20" s="846">
        <f>(Y20+O20+T20)/3</f>
        <v>1062.67</v>
      </c>
      <c r="AD20" s="847"/>
      <c r="AE20" s="845">
        <v>500</v>
      </c>
      <c r="AF20" s="842">
        <v>632.23</v>
      </c>
      <c r="AG20" s="842">
        <f>AF20-AE20</f>
        <v>132.23000000000002</v>
      </c>
      <c r="AH20" s="844">
        <f>AG20/AE20</f>
        <v>0.26446000000000003</v>
      </c>
      <c r="AI20" s="844"/>
      <c r="AJ20" s="846">
        <f>(AF20+T20+Y20)/3</f>
        <v>822.6633333333333</v>
      </c>
      <c r="AK20" s="847"/>
      <c r="AL20" s="845">
        <v>500</v>
      </c>
      <c r="AM20" s="842">
        <v>396.5</v>
      </c>
      <c r="AN20" s="842">
        <f>AM20-AL20</f>
        <v>-103.5</v>
      </c>
      <c r="AO20" s="844">
        <f>AN20/AL20</f>
        <v>-0.20699999999999999</v>
      </c>
      <c r="AP20" s="848">
        <v>200</v>
      </c>
      <c r="AQ20" s="849">
        <v>915.77</v>
      </c>
      <c r="AR20" s="850"/>
      <c r="AS20" s="851">
        <v>500</v>
      </c>
      <c r="AT20" s="852">
        <v>1057.25</v>
      </c>
      <c r="AU20" s="853"/>
      <c r="AV20" s="854">
        <v>500</v>
      </c>
      <c r="AW20" s="855">
        <v>433.57</v>
      </c>
      <c r="AX20" s="853"/>
      <c r="AY20" s="856">
        <v>500</v>
      </c>
      <c r="AZ20" s="857">
        <v>1830.67</v>
      </c>
      <c r="BA20" s="853"/>
      <c r="BB20" s="858">
        <v>800</v>
      </c>
      <c r="BC20" s="859">
        <v>2164.52</v>
      </c>
      <c r="BD20" s="860">
        <f>(BC20/$BC$4)*12</f>
        <v>2886.0266666666666</v>
      </c>
      <c r="BE20" s="853"/>
      <c r="BF20" s="861">
        <f>AVERAGE(AT20,AW20,AZ20)</f>
        <v>1107.1633333333332</v>
      </c>
      <c r="BG20" s="853"/>
      <c r="BH20" s="500">
        <v>1100</v>
      </c>
    </row>
    <row r="21" spans="1:168" s="11" customFormat="1" ht="10.5" customHeight="1" x14ac:dyDescent="0.2">
      <c r="A21" s="820"/>
      <c r="B21" s="329" t="s">
        <v>6</v>
      </c>
      <c r="C21" s="20"/>
      <c r="D21" s="109">
        <f>SUM(D20)</f>
        <v>1000</v>
      </c>
      <c r="E21" s="821">
        <f>SUM(E20)</f>
        <v>2613.2199999999998</v>
      </c>
      <c r="F21" s="821">
        <f>E21-D21</f>
        <v>1613.2199999999998</v>
      </c>
      <c r="G21" s="822">
        <f>F21/D21</f>
        <v>1.6132199999999999</v>
      </c>
      <c r="H21" s="821"/>
      <c r="I21" s="821">
        <f>SUM(I20)</f>
        <v>1000</v>
      </c>
      <c r="J21" s="821">
        <f>SUM(J19:J20)</f>
        <v>1369.3</v>
      </c>
      <c r="K21" s="821">
        <f>J21-I21</f>
        <v>369.29999999999995</v>
      </c>
      <c r="L21" s="822">
        <f>K21/I21</f>
        <v>0.36929999999999996</v>
      </c>
      <c r="M21" s="821"/>
      <c r="N21" s="821">
        <f>SUM(N20)</f>
        <v>1000</v>
      </c>
      <c r="O21" s="821">
        <f>SUM(O20)</f>
        <v>1352.25</v>
      </c>
      <c r="P21" s="821">
        <f>O21-N21</f>
        <v>352.25</v>
      </c>
      <c r="Q21" s="822">
        <f>P21/N21</f>
        <v>0.35225000000000001</v>
      </c>
      <c r="R21" s="821"/>
      <c r="S21" s="821">
        <f>SUM(S20)</f>
        <v>800</v>
      </c>
      <c r="T21" s="821">
        <f>SUM(T20)</f>
        <v>463.01</v>
      </c>
      <c r="U21" s="821">
        <f>T21-S21</f>
        <v>-336.99</v>
      </c>
      <c r="V21" s="822">
        <f>U21/S21</f>
        <v>-0.42123749999999999</v>
      </c>
      <c r="W21" s="822"/>
      <c r="X21" s="821">
        <f>SUM(X20)</f>
        <v>250</v>
      </c>
      <c r="Y21" s="821">
        <f>SUM(Y20)</f>
        <v>1372.75</v>
      </c>
      <c r="Z21" s="821">
        <f>Y21-X21</f>
        <v>1122.75</v>
      </c>
      <c r="AA21" s="822">
        <f>Z21/X21</f>
        <v>4.4909999999999997</v>
      </c>
      <c r="AB21" s="822"/>
      <c r="AC21" s="823">
        <f>(Y21+O21+T21)/3</f>
        <v>1062.67</v>
      </c>
      <c r="AD21" s="824"/>
      <c r="AE21" s="821">
        <f>SUM(AE20)</f>
        <v>500</v>
      </c>
      <c r="AF21" s="821">
        <f>SUM(AF20)</f>
        <v>632.23</v>
      </c>
      <c r="AG21" s="821">
        <f>AF21-AE21</f>
        <v>132.23000000000002</v>
      </c>
      <c r="AH21" s="822">
        <f>AG21/AE21</f>
        <v>0.26446000000000003</v>
      </c>
      <c r="AI21" s="822"/>
      <c r="AJ21" s="823">
        <f>(AF21+T21+Y21)/3</f>
        <v>822.6633333333333</v>
      </c>
      <c r="AK21" s="824"/>
      <c r="AL21" s="821">
        <f>SUM(AL20)</f>
        <v>500</v>
      </c>
      <c r="AM21" s="821">
        <f>SUM(AM20)</f>
        <v>396.5</v>
      </c>
      <c r="AN21" s="821">
        <f>AM21-AL21</f>
        <v>-103.5</v>
      </c>
      <c r="AO21" s="822">
        <f>AN21/AL21</f>
        <v>-0.20699999999999999</v>
      </c>
      <c r="AP21" s="825">
        <v>200</v>
      </c>
      <c r="AQ21" s="826">
        <f>SUM(AQ20)</f>
        <v>915.77</v>
      </c>
      <c r="AR21" s="827"/>
      <c r="AS21" s="828">
        <f>SUM(AS20)</f>
        <v>500</v>
      </c>
      <c r="AT21" s="829">
        <f>SUM(AT20)</f>
        <v>1057.25</v>
      </c>
      <c r="AU21" s="293"/>
      <c r="AV21" s="830">
        <f>SUM(AV20)</f>
        <v>500</v>
      </c>
      <c r="AW21" s="831">
        <f>SUM(AW20)</f>
        <v>433.57</v>
      </c>
      <c r="AX21" s="293"/>
      <c r="AY21" s="832">
        <f>SUM(AY20)</f>
        <v>500</v>
      </c>
      <c r="AZ21" s="833">
        <f>SUM(AZ20)</f>
        <v>1830.67</v>
      </c>
      <c r="BA21" s="293"/>
      <c r="BB21" s="834">
        <f>SUM(BB20)</f>
        <v>800</v>
      </c>
      <c r="BC21" s="835">
        <f>SUM(BC20)</f>
        <v>2164.52</v>
      </c>
      <c r="BD21" s="836">
        <f>(BC21/$BC$4)*12</f>
        <v>2886.0266666666666</v>
      </c>
      <c r="BE21" s="84"/>
      <c r="BF21" s="837">
        <f>AVERAGE(AQ21,AT21,AW21)</f>
        <v>802.19666666666672</v>
      </c>
      <c r="BG21" s="84"/>
      <c r="BH21" s="427">
        <f>BH20</f>
        <v>1100</v>
      </c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</row>
    <row r="22" spans="1:168" ht="18" customHeight="1" x14ac:dyDescent="0.2">
      <c r="A22" s="4">
        <v>3400</v>
      </c>
      <c r="B22" s="5" t="s">
        <v>11</v>
      </c>
      <c r="C22" s="20"/>
      <c r="D22" s="8"/>
      <c r="E22" s="8"/>
      <c r="F22" s="19"/>
      <c r="G22" s="23"/>
      <c r="H22" s="8"/>
      <c r="I22" s="8"/>
      <c r="J22" s="8"/>
      <c r="K22" s="8"/>
      <c r="L22" s="10"/>
      <c r="M22" s="19"/>
      <c r="N22" s="8"/>
      <c r="O22" s="19"/>
      <c r="P22" s="8"/>
      <c r="Q22" s="10"/>
      <c r="R22" s="8"/>
      <c r="S22" s="8"/>
      <c r="T22" s="8"/>
      <c r="U22" s="8"/>
      <c r="V22" s="10"/>
      <c r="W22" s="19"/>
      <c r="X22" s="78"/>
      <c r="Y22" s="78"/>
      <c r="Z22" s="8"/>
      <c r="AA22" s="10"/>
      <c r="AB22" s="19"/>
      <c r="AC22" s="99"/>
      <c r="AF22" s="8"/>
      <c r="AG22" s="8"/>
      <c r="AH22" s="10"/>
      <c r="AI22" s="19"/>
      <c r="AJ22" s="99"/>
      <c r="AM22" s="8"/>
      <c r="AN22" s="8"/>
      <c r="AO22" s="19"/>
      <c r="AP22" s="246"/>
      <c r="AQ22" s="247"/>
      <c r="AS22" s="255"/>
      <c r="AT22" s="237"/>
      <c r="AU22" s="84"/>
      <c r="AV22" s="264"/>
      <c r="AW22" s="265"/>
      <c r="AX22" s="84"/>
      <c r="AY22" s="386"/>
      <c r="AZ22" s="387"/>
      <c r="BA22" s="84"/>
      <c r="BB22" s="398"/>
      <c r="BC22" s="399"/>
      <c r="BD22" s="400"/>
      <c r="BE22" s="293"/>
      <c r="BF22" s="652"/>
      <c r="BG22" s="293"/>
      <c r="BH22" s="418"/>
    </row>
    <row r="23" spans="1:168" ht="18" hidden="1" customHeight="1" x14ac:dyDescent="0.2">
      <c r="A23" s="4"/>
      <c r="B23" s="5" t="s">
        <v>228</v>
      </c>
      <c r="C23" s="20"/>
      <c r="D23" s="8"/>
      <c r="E23" s="8"/>
      <c r="F23" s="19"/>
      <c r="G23" s="23"/>
      <c r="H23" s="8"/>
      <c r="I23" s="8"/>
      <c r="J23" s="8"/>
      <c r="K23" s="8"/>
      <c r="L23" s="10"/>
      <c r="M23" s="19"/>
      <c r="N23" s="8"/>
      <c r="O23" s="19"/>
      <c r="P23" s="8"/>
      <c r="Q23" s="10"/>
      <c r="R23" s="8"/>
      <c r="S23" s="8"/>
      <c r="T23" s="8"/>
      <c r="U23" s="8"/>
      <c r="V23" s="10"/>
      <c r="W23" s="19"/>
      <c r="X23" s="78"/>
      <c r="Y23" s="78"/>
      <c r="Z23" s="8"/>
      <c r="AA23" s="10"/>
      <c r="AB23" s="19"/>
      <c r="AC23" s="99"/>
      <c r="AF23" s="8"/>
      <c r="AG23" s="8"/>
      <c r="AH23" s="10"/>
      <c r="AI23" s="19"/>
      <c r="AJ23" s="99"/>
      <c r="AM23" s="8"/>
      <c r="AN23" s="8"/>
      <c r="AO23" s="19"/>
      <c r="AP23" s="246"/>
      <c r="AQ23" s="247"/>
      <c r="AS23" s="255"/>
      <c r="AT23" s="237">
        <v>83.38</v>
      </c>
      <c r="AU23" s="84"/>
      <c r="AV23" s="264"/>
      <c r="AW23" s="265">
        <v>2595.58</v>
      </c>
      <c r="AX23" s="84"/>
      <c r="AY23" s="386"/>
      <c r="AZ23" s="387">
        <v>0</v>
      </c>
      <c r="BA23" s="84"/>
      <c r="BB23" s="398"/>
      <c r="BC23" s="399"/>
      <c r="BD23" s="400"/>
      <c r="BE23" s="84"/>
      <c r="BF23" s="652"/>
      <c r="BG23" s="84"/>
      <c r="BH23" s="416"/>
    </row>
    <row r="24" spans="1:168" ht="10.5" hidden="1" customHeight="1" x14ac:dyDescent="0.2">
      <c r="A24" s="2">
        <v>34110</v>
      </c>
      <c r="B24" s="1" t="s">
        <v>12</v>
      </c>
      <c r="D24" s="8">
        <v>150</v>
      </c>
      <c r="E24" s="8">
        <v>161.1</v>
      </c>
      <c r="F24" s="19">
        <f>E24-D24</f>
        <v>11.099999999999994</v>
      </c>
      <c r="G24" s="23">
        <f>F24/D24</f>
        <v>7.3999999999999969E-2</v>
      </c>
      <c r="H24" s="8"/>
      <c r="I24" s="8">
        <v>150</v>
      </c>
      <c r="J24" s="8">
        <v>104.01</v>
      </c>
      <c r="K24" s="19">
        <f>J24-I24</f>
        <v>-45.989999999999995</v>
      </c>
      <c r="L24" s="23">
        <f>K24/I24</f>
        <v>-0.30659999999999998</v>
      </c>
      <c r="M24" s="19"/>
      <c r="N24" s="8">
        <v>100</v>
      </c>
      <c r="O24" s="19">
        <v>88.37</v>
      </c>
      <c r="P24" s="19">
        <f>O24-N24</f>
        <v>-11.629999999999995</v>
      </c>
      <c r="Q24" s="62">
        <f>P24/N24</f>
        <v>-0.11629999999999996</v>
      </c>
      <c r="R24" s="8"/>
      <c r="S24" s="8">
        <v>60</v>
      </c>
      <c r="T24" s="8">
        <v>182.35</v>
      </c>
      <c r="U24" s="19">
        <f>T24-S24</f>
        <v>122.35</v>
      </c>
      <c r="V24" s="62">
        <f>U24/S24</f>
        <v>2.0391666666666666</v>
      </c>
      <c r="W24" s="74"/>
      <c r="X24" s="78">
        <v>100</v>
      </c>
      <c r="Y24" s="78">
        <v>17.52</v>
      </c>
      <c r="Z24" s="19">
        <f>Y24-X24</f>
        <v>-82.48</v>
      </c>
      <c r="AA24" s="62">
        <f>Z24/X24</f>
        <v>-0.82480000000000009</v>
      </c>
      <c r="AB24" s="74"/>
      <c r="AC24" s="99">
        <f>(Y24+O24+T24)/3</f>
        <v>96.08</v>
      </c>
      <c r="AE24" s="78">
        <v>0</v>
      </c>
      <c r="AF24" s="8">
        <v>1.9</v>
      </c>
      <c r="AG24" s="19">
        <f>AF24-AE24</f>
        <v>1.9</v>
      </c>
      <c r="AH24" s="62" t="e">
        <f>AG24/AE24</f>
        <v>#DIV/0!</v>
      </c>
      <c r="AI24" s="74"/>
      <c r="AJ24" s="99">
        <f>(AF24+T24+Y24)/3</f>
        <v>67.256666666666675</v>
      </c>
      <c r="AL24" s="78">
        <v>0</v>
      </c>
      <c r="AM24" s="8">
        <v>22.83</v>
      </c>
      <c r="AN24" s="19">
        <f>AM24-AL24</f>
        <v>22.83</v>
      </c>
      <c r="AO24" s="74" t="e">
        <f>AN24/AL24</f>
        <v>#DIV/0!</v>
      </c>
      <c r="AP24" s="246">
        <v>0</v>
      </c>
      <c r="AQ24" s="247">
        <v>18.86</v>
      </c>
      <c r="AS24" s="255">
        <v>15</v>
      </c>
      <c r="AT24" s="237"/>
      <c r="AU24" s="84"/>
      <c r="AV24" s="264">
        <v>0</v>
      </c>
      <c r="AW24" s="265">
        <v>0</v>
      </c>
      <c r="AX24" s="84"/>
      <c r="AY24" s="386">
        <v>0</v>
      </c>
      <c r="AZ24" s="387">
        <v>0</v>
      </c>
      <c r="BA24" s="84"/>
      <c r="BB24" s="398">
        <v>0</v>
      </c>
      <c r="BC24" s="399"/>
      <c r="BD24" s="400">
        <f t="shared" ref="BD24:BD33" si="1">(BC24/$BC$4)*12</f>
        <v>0</v>
      </c>
      <c r="BE24" s="84"/>
      <c r="BF24" s="652"/>
      <c r="BG24" s="84"/>
      <c r="BH24" s="416"/>
    </row>
    <row r="25" spans="1:168" ht="10.5" hidden="1" customHeight="1" x14ac:dyDescent="0.2">
      <c r="A25" s="2">
        <v>34130</v>
      </c>
      <c r="B25" s="1" t="s">
        <v>13</v>
      </c>
      <c r="D25" s="8">
        <v>60</v>
      </c>
      <c r="E25" s="8">
        <v>333.66</v>
      </c>
      <c r="F25" s="19">
        <f>E25-D25</f>
        <v>273.66000000000003</v>
      </c>
      <c r="G25" s="23">
        <f>F25/D25</f>
        <v>4.5610000000000008</v>
      </c>
      <c r="H25" s="8"/>
      <c r="I25" s="8">
        <v>100</v>
      </c>
      <c r="J25" s="8">
        <v>144.53</v>
      </c>
      <c r="K25" s="19">
        <f>J25-I25</f>
        <v>44.53</v>
      </c>
      <c r="L25" s="23">
        <f>K25/I25</f>
        <v>0.44530000000000003</v>
      </c>
      <c r="M25" s="19"/>
      <c r="N25" s="8">
        <v>100</v>
      </c>
      <c r="O25" s="19">
        <v>177.26</v>
      </c>
      <c r="P25" s="19">
        <f>O25-N25</f>
        <v>77.259999999999991</v>
      </c>
      <c r="Q25" s="62">
        <f>P25/N25</f>
        <v>0.77259999999999995</v>
      </c>
      <c r="R25" s="8"/>
      <c r="S25" s="8">
        <v>140</v>
      </c>
      <c r="T25" s="8">
        <v>182.98</v>
      </c>
      <c r="U25" s="19">
        <f>T25-S25</f>
        <v>42.97999999999999</v>
      </c>
      <c r="V25" s="62">
        <f>U25/S25</f>
        <v>0.30699999999999994</v>
      </c>
      <c r="W25" s="74"/>
      <c r="X25" s="78">
        <v>100</v>
      </c>
      <c r="Y25" s="78">
        <v>39.54</v>
      </c>
      <c r="Z25" s="19">
        <f>Y25-X25</f>
        <v>-60.46</v>
      </c>
      <c r="AA25" s="62">
        <f>Z25/X25</f>
        <v>-0.60460000000000003</v>
      </c>
      <c r="AB25" s="74"/>
      <c r="AC25" s="99">
        <f>(Y25+O25+T25)/3</f>
        <v>133.26</v>
      </c>
      <c r="AE25" s="78">
        <v>0</v>
      </c>
      <c r="AF25" s="8">
        <v>19.77</v>
      </c>
      <c r="AG25" s="19">
        <f>AF25-AE25</f>
        <v>19.77</v>
      </c>
      <c r="AH25" s="62" t="e">
        <f>AG25/AE25</f>
        <v>#DIV/0!</v>
      </c>
      <c r="AI25" s="74"/>
      <c r="AJ25" s="99">
        <f>(AF25+T25+Y25)/3</f>
        <v>80.763333333333335</v>
      </c>
      <c r="AL25" s="78">
        <v>0</v>
      </c>
      <c r="AM25" s="8">
        <v>39.81</v>
      </c>
      <c r="AN25" s="19">
        <f>AM25-AL25</f>
        <v>39.81</v>
      </c>
      <c r="AO25" s="74" t="e">
        <f>AN25/AL25</f>
        <v>#DIV/0!</v>
      </c>
      <c r="AP25" s="246">
        <v>0</v>
      </c>
      <c r="AQ25" s="247">
        <v>40.06</v>
      </c>
      <c r="AS25" s="255">
        <v>150</v>
      </c>
      <c r="AT25" s="237"/>
      <c r="AU25" s="84"/>
      <c r="AV25" s="264">
        <v>0</v>
      </c>
      <c r="AW25" s="265">
        <v>0</v>
      </c>
      <c r="AX25" s="84"/>
      <c r="AY25" s="386">
        <v>0</v>
      </c>
      <c r="AZ25" s="387">
        <v>0</v>
      </c>
      <c r="BA25" s="84"/>
      <c r="BB25" s="398">
        <v>0</v>
      </c>
      <c r="BC25" s="399"/>
      <c r="BD25" s="400">
        <f t="shared" si="1"/>
        <v>0</v>
      </c>
      <c r="BE25" s="84"/>
      <c r="BF25" s="652"/>
      <c r="BG25" s="84"/>
      <c r="BH25" s="416"/>
    </row>
    <row r="26" spans="1:168" ht="10.5" hidden="1" customHeight="1" x14ac:dyDescent="0.2">
      <c r="A26" s="2">
        <v>34160</v>
      </c>
      <c r="B26" s="1" t="s">
        <v>14</v>
      </c>
      <c r="D26" s="8">
        <v>1800</v>
      </c>
      <c r="E26" s="8">
        <v>1729.07</v>
      </c>
      <c r="F26" s="19">
        <f>E26-D26</f>
        <v>-70.930000000000064</v>
      </c>
      <c r="G26" s="23">
        <f>F26/D26</f>
        <v>-3.9405555555555589E-2</v>
      </c>
      <c r="H26" s="8"/>
      <c r="I26" s="8">
        <v>1200</v>
      </c>
      <c r="J26" s="8">
        <v>868.39</v>
      </c>
      <c r="K26" s="19">
        <f>J26-I26</f>
        <v>-331.61</v>
      </c>
      <c r="L26" s="23">
        <f>K26/I26</f>
        <v>-0.27634166666666665</v>
      </c>
      <c r="M26" s="19"/>
      <c r="N26" s="8">
        <v>500</v>
      </c>
      <c r="O26" s="19">
        <v>584.44000000000005</v>
      </c>
      <c r="P26" s="19">
        <f>O26-N26</f>
        <v>84.440000000000055</v>
      </c>
      <c r="Q26" s="62">
        <f>P26/N26</f>
        <v>0.16888000000000011</v>
      </c>
      <c r="R26" s="8"/>
      <c r="S26" s="8">
        <v>500</v>
      </c>
      <c r="T26" s="8">
        <v>440.39</v>
      </c>
      <c r="U26" s="19">
        <f>T26-S26</f>
        <v>-59.610000000000014</v>
      </c>
      <c r="V26" s="62">
        <f>U26/S26</f>
        <v>-0.11922000000000002</v>
      </c>
      <c r="W26" s="74"/>
      <c r="X26" s="78">
        <v>500</v>
      </c>
      <c r="Y26" s="78">
        <v>101.54</v>
      </c>
      <c r="Z26" s="19">
        <f>Y26-X26</f>
        <v>-398.46</v>
      </c>
      <c r="AA26" s="62">
        <f>Z26/X26</f>
        <v>-0.79691999999999996</v>
      </c>
      <c r="AB26" s="74"/>
      <c r="AC26" s="99">
        <f>(Y26+O26+T26)/3</f>
        <v>375.45666666666665</v>
      </c>
      <c r="AE26" s="78">
        <v>50</v>
      </c>
      <c r="AF26" s="8">
        <v>101.63</v>
      </c>
      <c r="AG26" s="19">
        <f>AF26-AE26</f>
        <v>51.629999999999995</v>
      </c>
      <c r="AH26" s="62">
        <f>AG26/AE26</f>
        <v>1.0326</v>
      </c>
      <c r="AI26" s="74"/>
      <c r="AJ26" s="99">
        <f>(AF26+T26+Y26)/3</f>
        <v>214.51999999999998</v>
      </c>
      <c r="AL26" s="78">
        <v>50</v>
      </c>
      <c r="AM26" s="8">
        <v>93.09</v>
      </c>
      <c r="AN26" s="19">
        <f>AM26-AL26</f>
        <v>43.09</v>
      </c>
      <c r="AO26" s="74">
        <f>AN26/AL26</f>
        <v>0.86180000000000012</v>
      </c>
      <c r="AP26" s="246"/>
      <c r="AQ26" s="247">
        <v>101.83</v>
      </c>
      <c r="AS26" s="255">
        <v>50</v>
      </c>
      <c r="AT26" s="237"/>
      <c r="AU26" s="84"/>
      <c r="AV26" s="264">
        <v>0</v>
      </c>
      <c r="AW26" s="265">
        <v>0</v>
      </c>
      <c r="AX26" s="84"/>
      <c r="AY26" s="386">
        <v>0</v>
      </c>
      <c r="AZ26" s="387">
        <v>0</v>
      </c>
      <c r="BA26" s="84"/>
      <c r="BB26" s="398">
        <v>0</v>
      </c>
      <c r="BC26" s="399"/>
      <c r="BD26" s="400">
        <f t="shared" si="1"/>
        <v>0</v>
      </c>
      <c r="BE26" s="84"/>
      <c r="BF26" s="652"/>
      <c r="BG26" s="84"/>
      <c r="BH26" s="472"/>
    </row>
    <row r="27" spans="1:168" ht="10.5" customHeight="1" x14ac:dyDescent="0.2">
      <c r="A27" s="195">
        <v>34170</v>
      </c>
      <c r="B27" s="302" t="s">
        <v>15</v>
      </c>
      <c r="D27" s="757">
        <v>2000</v>
      </c>
      <c r="E27" s="172">
        <v>1504.12</v>
      </c>
      <c r="F27" s="172">
        <f>E27-D27</f>
        <v>-495.88000000000011</v>
      </c>
      <c r="G27" s="174">
        <f>F27/D27</f>
        <v>-0.24794000000000005</v>
      </c>
      <c r="H27" s="172"/>
      <c r="I27" s="172">
        <v>1000</v>
      </c>
      <c r="J27" s="172">
        <v>745.91</v>
      </c>
      <c r="K27" s="172">
        <f>J27-I27</f>
        <v>-254.09000000000003</v>
      </c>
      <c r="L27" s="174">
        <f>K27/I27</f>
        <v>-0.25409000000000004</v>
      </c>
      <c r="M27" s="172"/>
      <c r="N27" s="172">
        <v>500</v>
      </c>
      <c r="O27" s="172">
        <v>358.13</v>
      </c>
      <c r="P27" s="172">
        <f>O27-N27</f>
        <v>-141.87</v>
      </c>
      <c r="Q27" s="196">
        <f>P27/N27</f>
        <v>-0.28373999999999999</v>
      </c>
      <c r="R27" s="172"/>
      <c r="S27" s="172">
        <v>400</v>
      </c>
      <c r="T27" s="172">
        <v>173.96</v>
      </c>
      <c r="U27" s="172">
        <f>T27-S27</f>
        <v>-226.04</v>
      </c>
      <c r="V27" s="196">
        <f>U27/S27</f>
        <v>-0.56509999999999994</v>
      </c>
      <c r="W27" s="196"/>
      <c r="X27" s="190">
        <v>150</v>
      </c>
      <c r="Y27" s="190">
        <v>142.09</v>
      </c>
      <c r="Z27" s="172">
        <f>Y27-X27</f>
        <v>-7.9099999999999966</v>
      </c>
      <c r="AA27" s="196">
        <f>Z27/X27</f>
        <v>-5.2733333333333313E-2</v>
      </c>
      <c r="AB27" s="196"/>
      <c r="AC27" s="702">
        <f>(Y27+O27+T27)/3</f>
        <v>224.72666666666669</v>
      </c>
      <c r="AD27" s="187"/>
      <c r="AE27" s="190">
        <v>100</v>
      </c>
      <c r="AF27" s="172">
        <v>155.52000000000001</v>
      </c>
      <c r="AG27" s="172">
        <f>AF27-AE27</f>
        <v>55.52000000000001</v>
      </c>
      <c r="AH27" s="196">
        <f>AG27/AE27</f>
        <v>0.55520000000000014</v>
      </c>
      <c r="AI27" s="196"/>
      <c r="AJ27" s="702">
        <f>(AF27+T27+Y27)/3</f>
        <v>157.19000000000003</v>
      </c>
      <c r="AK27" s="187"/>
      <c r="AL27" s="190">
        <v>100</v>
      </c>
      <c r="AM27" s="172">
        <v>155.75</v>
      </c>
      <c r="AN27" s="172">
        <f>AM27-AL27</f>
        <v>55.75</v>
      </c>
      <c r="AO27" s="196">
        <f>AN27/AL27</f>
        <v>0.5575</v>
      </c>
      <c r="AP27" s="703">
        <v>100</v>
      </c>
      <c r="AQ27" s="704">
        <v>155.97999999999999</v>
      </c>
      <c r="AR27" s="204"/>
      <c r="AS27" s="768">
        <v>150</v>
      </c>
      <c r="AT27" s="769">
        <v>156.21</v>
      </c>
      <c r="AU27" s="84"/>
      <c r="AV27" s="779">
        <v>150</v>
      </c>
      <c r="AW27" s="780">
        <v>260.3</v>
      </c>
      <c r="AX27" s="84"/>
      <c r="AY27" s="793">
        <v>200</v>
      </c>
      <c r="AZ27" s="794">
        <v>235.55</v>
      </c>
      <c r="BA27" s="84"/>
      <c r="BB27" s="802">
        <v>315</v>
      </c>
      <c r="BC27" s="706">
        <v>0</v>
      </c>
      <c r="BD27" s="803">
        <f t="shared" si="1"/>
        <v>0</v>
      </c>
      <c r="BE27" s="84"/>
      <c r="BF27" s="660">
        <f t="shared" ref="BF27:BF35" si="2">AVERAGE(AT27,AW27,AZ27)</f>
        <v>217.35333333333332</v>
      </c>
      <c r="BG27" s="84"/>
      <c r="BH27" s="416">
        <v>0</v>
      </c>
    </row>
    <row r="28" spans="1:168" ht="10.5" hidden="1" customHeight="1" x14ac:dyDescent="0.2">
      <c r="A28" s="195">
        <v>34180</v>
      </c>
      <c r="B28" s="302" t="s">
        <v>16</v>
      </c>
      <c r="D28" s="757">
        <v>60</v>
      </c>
      <c r="E28" s="172">
        <v>330.66</v>
      </c>
      <c r="F28" s="172">
        <f>E28-D28</f>
        <v>270.66000000000003</v>
      </c>
      <c r="G28" s="174">
        <f>F28/D28</f>
        <v>4.5110000000000001</v>
      </c>
      <c r="H28" s="172"/>
      <c r="I28" s="172">
        <v>100</v>
      </c>
      <c r="J28" s="172">
        <v>143.24</v>
      </c>
      <c r="K28" s="172">
        <f>J28-I28</f>
        <v>43.240000000000009</v>
      </c>
      <c r="L28" s="174">
        <f>K28/I28</f>
        <v>0.43240000000000012</v>
      </c>
      <c r="M28" s="172"/>
      <c r="N28" s="172">
        <v>100</v>
      </c>
      <c r="O28" s="172">
        <v>175.67</v>
      </c>
      <c r="P28" s="172">
        <f>O28-N28</f>
        <v>75.669999999999987</v>
      </c>
      <c r="Q28" s="196">
        <f>P28/N28</f>
        <v>0.75669999999999993</v>
      </c>
      <c r="R28" s="172"/>
      <c r="S28" s="172">
        <v>150</v>
      </c>
      <c r="T28" s="172">
        <v>181.34</v>
      </c>
      <c r="U28" s="172">
        <f>T28-S28</f>
        <v>31.340000000000003</v>
      </c>
      <c r="V28" s="196">
        <f>U28/S28</f>
        <v>0.20893333333333336</v>
      </c>
      <c r="W28" s="196"/>
      <c r="X28" s="190">
        <v>100</v>
      </c>
      <c r="Y28" s="190">
        <v>39.18</v>
      </c>
      <c r="Z28" s="172">
        <f>Y28-X28</f>
        <v>-60.82</v>
      </c>
      <c r="AA28" s="196">
        <f>Z28/X28</f>
        <v>-0.60819999999999996</v>
      </c>
      <c r="AB28" s="196"/>
      <c r="AC28" s="702">
        <f>(Y28+O28+T28)/3</f>
        <v>132.06333333333333</v>
      </c>
      <c r="AD28" s="187"/>
      <c r="AE28" s="190">
        <v>0</v>
      </c>
      <c r="AF28" s="172">
        <v>19.59</v>
      </c>
      <c r="AG28" s="172">
        <f>AF28-AE28</f>
        <v>19.59</v>
      </c>
      <c r="AH28" s="196" t="e">
        <f>AG28/AE28</f>
        <v>#DIV/0!</v>
      </c>
      <c r="AI28" s="196"/>
      <c r="AJ28" s="702">
        <f>(AF28+T28+Y28)/3</f>
        <v>80.036666666666676</v>
      </c>
      <c r="AK28" s="187"/>
      <c r="AL28" s="190">
        <v>0</v>
      </c>
      <c r="AM28" s="172">
        <v>39.450000000000003</v>
      </c>
      <c r="AN28" s="172">
        <f>AM28-AL28</f>
        <v>39.450000000000003</v>
      </c>
      <c r="AO28" s="196" t="e">
        <f>AN28/AL28</f>
        <v>#DIV/0!</v>
      </c>
      <c r="AP28" s="703">
        <v>0</v>
      </c>
      <c r="AQ28" s="704">
        <v>39.700000000000003</v>
      </c>
      <c r="AR28" s="204"/>
      <c r="AS28" s="768">
        <v>15</v>
      </c>
      <c r="AT28" s="769"/>
      <c r="AU28" s="84"/>
      <c r="AV28" s="779">
        <v>0</v>
      </c>
      <c r="AW28" s="780">
        <v>0</v>
      </c>
      <c r="AX28" s="84"/>
      <c r="AY28" s="793">
        <v>0</v>
      </c>
      <c r="AZ28" s="794"/>
      <c r="BA28" s="84"/>
      <c r="BB28" s="802">
        <v>0</v>
      </c>
      <c r="BC28" s="706"/>
      <c r="BD28" s="803">
        <f t="shared" si="1"/>
        <v>0</v>
      </c>
      <c r="BE28" s="84"/>
      <c r="BF28" s="660">
        <f t="shared" si="2"/>
        <v>0</v>
      </c>
      <c r="BG28" s="84"/>
      <c r="BH28" s="416"/>
    </row>
    <row r="29" spans="1:168" ht="10.5" customHeight="1" x14ac:dyDescent="0.2">
      <c r="A29" s="195" t="s">
        <v>194</v>
      </c>
      <c r="B29" s="302" t="s">
        <v>196</v>
      </c>
      <c r="D29" s="757"/>
      <c r="E29" s="172"/>
      <c r="F29" s="172"/>
      <c r="G29" s="174"/>
      <c r="H29" s="172"/>
      <c r="I29" s="172"/>
      <c r="J29" s="172"/>
      <c r="K29" s="172"/>
      <c r="L29" s="174"/>
      <c r="M29" s="172"/>
      <c r="N29" s="172"/>
      <c r="O29" s="172"/>
      <c r="P29" s="172"/>
      <c r="Q29" s="196"/>
      <c r="R29" s="172"/>
      <c r="S29" s="172"/>
      <c r="T29" s="172"/>
      <c r="U29" s="172"/>
      <c r="V29" s="196"/>
      <c r="W29" s="196"/>
      <c r="X29" s="190"/>
      <c r="Y29" s="190"/>
      <c r="Z29" s="172"/>
      <c r="AA29" s="196"/>
      <c r="AB29" s="196"/>
      <c r="AC29" s="702"/>
      <c r="AD29" s="187"/>
      <c r="AE29" s="190"/>
      <c r="AF29" s="172"/>
      <c r="AG29" s="172"/>
      <c r="AH29" s="196"/>
      <c r="AI29" s="196"/>
      <c r="AJ29" s="702"/>
      <c r="AK29" s="187"/>
      <c r="AL29" s="190"/>
      <c r="AM29" s="172"/>
      <c r="AN29" s="172"/>
      <c r="AO29" s="196"/>
      <c r="AP29" s="703">
        <v>0</v>
      </c>
      <c r="AQ29" s="704">
        <v>378.08</v>
      </c>
      <c r="AR29" s="204"/>
      <c r="AS29" s="768">
        <v>750</v>
      </c>
      <c r="AT29" s="769">
        <v>758.51</v>
      </c>
      <c r="AU29" s="84"/>
      <c r="AV29" s="779">
        <v>750</v>
      </c>
      <c r="AW29" s="780">
        <v>769.92</v>
      </c>
      <c r="AX29" s="84"/>
      <c r="AY29" s="793">
        <v>900</v>
      </c>
      <c r="AZ29" s="794">
        <v>834.24</v>
      </c>
      <c r="BA29" s="84"/>
      <c r="BB29" s="802">
        <v>925</v>
      </c>
      <c r="BC29" s="706">
        <v>902.88</v>
      </c>
      <c r="BD29" s="803">
        <f t="shared" si="1"/>
        <v>1203.8399999999999</v>
      </c>
      <c r="BE29" s="84"/>
      <c r="BF29" s="660">
        <f t="shared" si="2"/>
        <v>787.55666666666673</v>
      </c>
      <c r="BG29" s="84"/>
      <c r="BH29" s="416">
        <v>917.3</v>
      </c>
    </row>
    <row r="30" spans="1:168" ht="10.5" customHeight="1" x14ac:dyDescent="0.2">
      <c r="A30" s="195" t="s">
        <v>195</v>
      </c>
      <c r="B30" s="302" t="s">
        <v>197</v>
      </c>
      <c r="D30" s="757"/>
      <c r="E30" s="172"/>
      <c r="F30" s="172"/>
      <c r="G30" s="174"/>
      <c r="H30" s="172"/>
      <c r="I30" s="172"/>
      <c r="J30" s="172"/>
      <c r="K30" s="172"/>
      <c r="L30" s="174"/>
      <c r="M30" s="172"/>
      <c r="N30" s="172"/>
      <c r="O30" s="172"/>
      <c r="P30" s="172"/>
      <c r="Q30" s="196"/>
      <c r="R30" s="172"/>
      <c r="S30" s="172"/>
      <c r="T30" s="172"/>
      <c r="U30" s="172"/>
      <c r="V30" s="196"/>
      <c r="W30" s="196"/>
      <c r="X30" s="190"/>
      <c r="Y30" s="190"/>
      <c r="Z30" s="172"/>
      <c r="AA30" s="196"/>
      <c r="AB30" s="196"/>
      <c r="AC30" s="702"/>
      <c r="AD30" s="187"/>
      <c r="AE30" s="190"/>
      <c r="AF30" s="172"/>
      <c r="AG30" s="172"/>
      <c r="AH30" s="196"/>
      <c r="AI30" s="196"/>
      <c r="AJ30" s="702"/>
      <c r="AK30" s="187"/>
      <c r="AL30" s="190"/>
      <c r="AM30" s="172"/>
      <c r="AN30" s="172"/>
      <c r="AO30" s="196"/>
      <c r="AP30" s="703">
        <v>0</v>
      </c>
      <c r="AQ30" s="704">
        <v>378.08</v>
      </c>
      <c r="AR30" s="204"/>
      <c r="AS30" s="768">
        <v>750</v>
      </c>
      <c r="AT30" s="769">
        <v>758.51</v>
      </c>
      <c r="AU30" s="84"/>
      <c r="AV30" s="779">
        <v>750</v>
      </c>
      <c r="AW30" s="780">
        <v>769.92</v>
      </c>
      <c r="AX30" s="84"/>
      <c r="AY30" s="793">
        <v>900</v>
      </c>
      <c r="AZ30" s="794">
        <v>834.24</v>
      </c>
      <c r="BA30" s="84"/>
      <c r="BB30" s="802">
        <v>925</v>
      </c>
      <c r="BC30" s="706">
        <v>902.88</v>
      </c>
      <c r="BD30" s="803">
        <f t="shared" si="1"/>
        <v>1203.8399999999999</v>
      </c>
      <c r="BE30" s="84"/>
      <c r="BF30" s="660">
        <f t="shared" si="2"/>
        <v>787.55666666666673</v>
      </c>
      <c r="BG30" s="84"/>
      <c r="BH30" s="416">
        <v>917.3</v>
      </c>
    </row>
    <row r="31" spans="1:168" ht="10.5" customHeight="1" x14ac:dyDescent="0.2">
      <c r="A31" s="195" t="s">
        <v>198</v>
      </c>
      <c r="B31" s="302" t="s">
        <v>350</v>
      </c>
      <c r="D31" s="757"/>
      <c r="E31" s="172"/>
      <c r="F31" s="172"/>
      <c r="G31" s="174"/>
      <c r="H31" s="172"/>
      <c r="I31" s="172"/>
      <c r="J31" s="172"/>
      <c r="K31" s="172"/>
      <c r="L31" s="174"/>
      <c r="M31" s="172"/>
      <c r="N31" s="172"/>
      <c r="O31" s="172"/>
      <c r="P31" s="172"/>
      <c r="Q31" s="196"/>
      <c r="R31" s="172"/>
      <c r="S31" s="172"/>
      <c r="T31" s="172"/>
      <c r="U31" s="172"/>
      <c r="V31" s="196"/>
      <c r="W31" s="196"/>
      <c r="X31" s="190"/>
      <c r="Y31" s="190"/>
      <c r="Z31" s="172"/>
      <c r="AA31" s="196"/>
      <c r="AB31" s="196"/>
      <c r="AC31" s="702"/>
      <c r="AD31" s="187"/>
      <c r="AE31" s="190"/>
      <c r="AF31" s="172"/>
      <c r="AG31" s="172"/>
      <c r="AH31" s="196"/>
      <c r="AI31" s="196"/>
      <c r="AJ31" s="702"/>
      <c r="AK31" s="187"/>
      <c r="AL31" s="190"/>
      <c r="AM31" s="172"/>
      <c r="AN31" s="172"/>
      <c r="AO31" s="196"/>
      <c r="AP31" s="703">
        <v>0</v>
      </c>
      <c r="AQ31" s="704"/>
      <c r="AR31" s="204"/>
      <c r="AS31" s="768"/>
      <c r="AT31" s="769">
        <v>360.35</v>
      </c>
      <c r="AU31" s="84"/>
      <c r="AV31" s="779">
        <v>500</v>
      </c>
      <c r="AW31" s="780">
        <v>550.35</v>
      </c>
      <c r="AX31" s="84"/>
      <c r="AY31" s="793">
        <v>500</v>
      </c>
      <c r="AZ31" s="794">
        <v>320.79000000000002</v>
      </c>
      <c r="BA31" s="84"/>
      <c r="BB31" s="802">
        <v>0</v>
      </c>
      <c r="BC31" s="706">
        <v>1.87</v>
      </c>
      <c r="BD31" s="803">
        <f t="shared" si="1"/>
        <v>2.4933333333333332</v>
      </c>
      <c r="BE31" s="84"/>
      <c r="BF31" s="660">
        <f t="shared" si="2"/>
        <v>410.49666666666667</v>
      </c>
      <c r="BG31" s="84"/>
      <c r="BH31" s="416">
        <v>0.14000000000000001</v>
      </c>
    </row>
    <row r="32" spans="1:168" x14ac:dyDescent="0.2">
      <c r="A32" s="195" t="s">
        <v>199</v>
      </c>
      <c r="B32" s="302" t="s">
        <v>200</v>
      </c>
      <c r="D32" s="757"/>
      <c r="E32" s="172"/>
      <c r="F32" s="172"/>
      <c r="G32" s="174"/>
      <c r="H32" s="172"/>
      <c r="I32" s="172"/>
      <c r="J32" s="172"/>
      <c r="K32" s="172"/>
      <c r="L32" s="174"/>
      <c r="M32" s="172"/>
      <c r="N32" s="172"/>
      <c r="O32" s="172"/>
      <c r="P32" s="172"/>
      <c r="Q32" s="196"/>
      <c r="R32" s="172"/>
      <c r="S32" s="172"/>
      <c r="T32" s="172"/>
      <c r="U32" s="172"/>
      <c r="V32" s="196"/>
      <c r="W32" s="196"/>
      <c r="X32" s="190"/>
      <c r="Y32" s="190"/>
      <c r="Z32" s="172"/>
      <c r="AA32" s="196"/>
      <c r="AB32" s="196"/>
      <c r="AC32" s="702"/>
      <c r="AD32" s="187"/>
      <c r="AE32" s="190"/>
      <c r="AF32" s="172"/>
      <c r="AG32" s="172"/>
      <c r="AH32" s="196"/>
      <c r="AI32" s="196"/>
      <c r="AJ32" s="702"/>
      <c r="AK32" s="187"/>
      <c r="AL32" s="190"/>
      <c r="AM32" s="172"/>
      <c r="AN32" s="172"/>
      <c r="AO32" s="196"/>
      <c r="AP32" s="703">
        <v>0</v>
      </c>
      <c r="AQ32" s="704"/>
      <c r="AR32" s="204"/>
      <c r="AS32" s="768"/>
      <c r="AT32" s="769">
        <v>718.05</v>
      </c>
      <c r="AU32" s="84"/>
      <c r="AV32" s="779">
        <v>500</v>
      </c>
      <c r="AW32" s="780">
        <v>482.48</v>
      </c>
      <c r="AX32" s="84"/>
      <c r="AY32" s="793">
        <v>500</v>
      </c>
      <c r="AZ32" s="794">
        <v>230.04</v>
      </c>
      <c r="BA32" s="84"/>
      <c r="BB32" s="802">
        <v>300</v>
      </c>
      <c r="BC32" s="706">
        <v>31.29</v>
      </c>
      <c r="BD32" s="803">
        <f t="shared" si="1"/>
        <v>41.72</v>
      </c>
      <c r="BE32" s="84"/>
      <c r="BF32" s="660">
        <f t="shared" si="2"/>
        <v>476.85666666666663</v>
      </c>
      <c r="BG32" s="84"/>
      <c r="BH32" s="416">
        <v>0</v>
      </c>
    </row>
    <row r="33" spans="1:168" ht="10.5" customHeight="1" x14ac:dyDescent="0.2">
      <c r="A33" s="195" t="s">
        <v>208</v>
      </c>
      <c r="B33" s="302" t="s">
        <v>209</v>
      </c>
      <c r="D33" s="757"/>
      <c r="E33" s="172"/>
      <c r="F33" s="172"/>
      <c r="G33" s="174"/>
      <c r="H33" s="172"/>
      <c r="I33" s="172"/>
      <c r="J33" s="172"/>
      <c r="K33" s="172"/>
      <c r="L33" s="174"/>
      <c r="M33" s="172"/>
      <c r="N33" s="172"/>
      <c r="O33" s="172"/>
      <c r="P33" s="172"/>
      <c r="Q33" s="196"/>
      <c r="R33" s="172"/>
      <c r="S33" s="172"/>
      <c r="T33" s="172"/>
      <c r="U33" s="172"/>
      <c r="V33" s="196"/>
      <c r="W33" s="196"/>
      <c r="X33" s="190"/>
      <c r="Y33" s="190"/>
      <c r="Z33" s="172"/>
      <c r="AA33" s="196"/>
      <c r="AB33" s="196"/>
      <c r="AC33" s="702"/>
      <c r="AD33" s="187"/>
      <c r="AE33" s="190"/>
      <c r="AF33" s="172"/>
      <c r="AG33" s="172"/>
      <c r="AH33" s="196"/>
      <c r="AI33" s="196"/>
      <c r="AJ33" s="702"/>
      <c r="AK33" s="187"/>
      <c r="AL33" s="190"/>
      <c r="AM33" s="172"/>
      <c r="AN33" s="172"/>
      <c r="AO33" s="196"/>
      <c r="AP33" s="703">
        <v>0</v>
      </c>
      <c r="AQ33" s="704"/>
      <c r="AR33" s="204"/>
      <c r="AS33" s="768"/>
      <c r="AT33" s="769"/>
      <c r="AU33" s="84"/>
      <c r="AV33" s="779"/>
      <c r="AW33" s="780">
        <v>92.17</v>
      </c>
      <c r="AX33" s="84"/>
      <c r="AY33" s="793">
        <v>85</v>
      </c>
      <c r="AZ33" s="794">
        <v>87.84</v>
      </c>
      <c r="BA33" s="84"/>
      <c r="BB33" s="802">
        <v>0</v>
      </c>
      <c r="BC33" s="706">
        <v>49.93</v>
      </c>
      <c r="BD33" s="803">
        <f t="shared" si="1"/>
        <v>66.573333333333338</v>
      </c>
      <c r="BE33" s="84"/>
      <c r="BF33" s="660">
        <f t="shared" si="2"/>
        <v>90.004999999999995</v>
      </c>
      <c r="BG33" s="84"/>
      <c r="BH33" s="416">
        <v>78.86</v>
      </c>
    </row>
    <row r="34" spans="1:168" ht="10.5" customHeight="1" x14ac:dyDescent="0.2">
      <c r="A34" s="195" t="s">
        <v>244</v>
      </c>
      <c r="B34" s="302" t="s">
        <v>229</v>
      </c>
      <c r="D34" s="757"/>
      <c r="E34" s="172"/>
      <c r="F34" s="172"/>
      <c r="G34" s="174"/>
      <c r="H34" s="172"/>
      <c r="I34" s="172"/>
      <c r="J34" s="172"/>
      <c r="K34" s="172"/>
      <c r="L34" s="174"/>
      <c r="M34" s="172"/>
      <c r="N34" s="172"/>
      <c r="O34" s="172"/>
      <c r="P34" s="172"/>
      <c r="Q34" s="196"/>
      <c r="R34" s="172"/>
      <c r="S34" s="172"/>
      <c r="T34" s="172"/>
      <c r="U34" s="172"/>
      <c r="V34" s="196"/>
      <c r="W34" s="196"/>
      <c r="X34" s="190"/>
      <c r="Y34" s="190"/>
      <c r="Z34" s="172"/>
      <c r="AA34" s="196"/>
      <c r="AB34" s="196"/>
      <c r="AC34" s="702"/>
      <c r="AD34" s="187"/>
      <c r="AE34" s="190"/>
      <c r="AF34" s="172"/>
      <c r="AG34" s="172"/>
      <c r="AH34" s="196"/>
      <c r="AI34" s="196"/>
      <c r="AJ34" s="702"/>
      <c r="AK34" s="187"/>
      <c r="AL34" s="190"/>
      <c r="AM34" s="172"/>
      <c r="AN34" s="172"/>
      <c r="AO34" s="196"/>
      <c r="AP34" s="703"/>
      <c r="AQ34" s="704"/>
      <c r="AR34" s="204"/>
      <c r="AS34" s="768"/>
      <c r="AT34" s="772">
        <v>0</v>
      </c>
      <c r="AU34" s="687"/>
      <c r="AV34" s="783"/>
      <c r="AW34" s="784">
        <v>0</v>
      </c>
      <c r="AX34" s="687"/>
      <c r="AY34" s="797">
        <v>0</v>
      </c>
      <c r="AZ34" s="794">
        <v>2630.23</v>
      </c>
      <c r="BA34" s="687"/>
      <c r="BB34" s="806">
        <v>2700</v>
      </c>
      <c r="BC34" s="706">
        <v>1344.29</v>
      </c>
      <c r="BD34" s="803"/>
      <c r="BE34" s="84"/>
      <c r="BF34" s="660">
        <f t="shared" si="2"/>
        <v>876.74333333333334</v>
      </c>
      <c r="BG34" s="84"/>
      <c r="BH34" s="416">
        <v>2736.97</v>
      </c>
    </row>
    <row r="35" spans="1:168" ht="13.5" thickBot="1" x14ac:dyDescent="0.25">
      <c r="A35" s="838" t="s">
        <v>245</v>
      </c>
      <c r="B35" s="839" t="s">
        <v>230</v>
      </c>
      <c r="C35" s="840"/>
      <c r="D35" s="862"/>
      <c r="E35" s="863"/>
      <c r="F35" s="863"/>
      <c r="G35" s="863"/>
      <c r="H35" s="863"/>
      <c r="I35" s="863"/>
      <c r="J35" s="863"/>
      <c r="K35" s="863"/>
      <c r="L35" s="863"/>
      <c r="M35" s="847"/>
      <c r="N35" s="847"/>
      <c r="O35" s="847"/>
      <c r="P35" s="847"/>
      <c r="Q35" s="847"/>
      <c r="R35" s="847"/>
      <c r="S35" s="847"/>
      <c r="T35" s="863"/>
      <c r="U35" s="847"/>
      <c r="V35" s="847"/>
      <c r="W35" s="847"/>
      <c r="X35" s="847"/>
      <c r="Y35" s="847"/>
      <c r="Z35" s="847"/>
      <c r="AA35" s="847"/>
      <c r="AB35" s="847"/>
      <c r="AC35" s="864"/>
      <c r="AD35" s="847"/>
      <c r="AE35" s="845"/>
      <c r="AF35" s="863"/>
      <c r="AG35" s="847"/>
      <c r="AH35" s="847"/>
      <c r="AI35" s="847"/>
      <c r="AJ35" s="864"/>
      <c r="AK35" s="847"/>
      <c r="AL35" s="845"/>
      <c r="AM35" s="847"/>
      <c r="AN35" s="847"/>
      <c r="AO35" s="847"/>
      <c r="AP35" s="865"/>
      <c r="AQ35" s="866"/>
      <c r="AR35" s="850"/>
      <c r="AS35" s="867"/>
      <c r="AT35" s="868">
        <v>0</v>
      </c>
      <c r="AU35" s="869"/>
      <c r="AV35" s="870"/>
      <c r="AW35" s="871">
        <v>0</v>
      </c>
      <c r="AX35" s="869"/>
      <c r="AY35" s="872">
        <v>0</v>
      </c>
      <c r="AZ35" s="873">
        <v>2630.41</v>
      </c>
      <c r="BA35" s="869"/>
      <c r="BB35" s="874">
        <v>2700</v>
      </c>
      <c r="BC35" s="859">
        <v>1337.04</v>
      </c>
      <c r="BD35" s="875"/>
      <c r="BE35" s="876"/>
      <c r="BF35" s="861">
        <f t="shared" si="2"/>
        <v>876.80333333333328</v>
      </c>
      <c r="BG35" s="876"/>
      <c r="BH35" s="500">
        <v>2736.97</v>
      </c>
    </row>
    <row r="36" spans="1:168" s="11" customFormat="1" ht="10.5" customHeight="1" x14ac:dyDescent="0.2">
      <c r="A36" s="820"/>
      <c r="B36" s="329" t="s">
        <v>6</v>
      </c>
      <c r="C36" s="20"/>
      <c r="D36" s="109">
        <f>SUM(D24:D28)</f>
        <v>4070</v>
      </c>
      <c r="E36" s="821">
        <f>SUM(E24:E28)</f>
        <v>4058.6099999999997</v>
      </c>
      <c r="F36" s="821">
        <f>E36-D36</f>
        <v>-11.390000000000327</v>
      </c>
      <c r="G36" s="822">
        <f>F36/D36</f>
        <v>-2.7985257985258792E-3</v>
      </c>
      <c r="H36" s="821"/>
      <c r="I36" s="821">
        <f>SUM(I24:I28)</f>
        <v>2550</v>
      </c>
      <c r="J36" s="821">
        <f>SUM(J24:J28)</f>
        <v>2006.0800000000002</v>
      </c>
      <c r="K36" s="821">
        <f>J36-I36</f>
        <v>-543.91999999999985</v>
      </c>
      <c r="L36" s="822">
        <f>K36/I36</f>
        <v>-0.21330196078431365</v>
      </c>
      <c r="M36" s="821"/>
      <c r="N36" s="821">
        <f>SUM(N24:N28)</f>
        <v>1300</v>
      </c>
      <c r="O36" s="821">
        <f>SUM(O24:O28)</f>
        <v>1383.8700000000001</v>
      </c>
      <c r="P36" s="821">
        <f>O36-N36</f>
        <v>83.870000000000118</v>
      </c>
      <c r="Q36" s="822">
        <f>P36/N36</f>
        <v>6.451538461538471E-2</v>
      </c>
      <c r="R36" s="821"/>
      <c r="S36" s="821">
        <f>SUM(S24:S28)</f>
        <v>1250</v>
      </c>
      <c r="T36" s="821">
        <f>SUM(T24:T28)</f>
        <v>1161.02</v>
      </c>
      <c r="U36" s="821">
        <f>T36-S36</f>
        <v>-88.980000000000018</v>
      </c>
      <c r="V36" s="822">
        <f>U36/S36</f>
        <v>-7.1184000000000011E-2</v>
      </c>
      <c r="W36" s="822"/>
      <c r="X36" s="821">
        <f>SUM(X24:X28)</f>
        <v>950</v>
      </c>
      <c r="Y36" s="821">
        <f>SUM(Y24:Y28)</f>
        <v>339.87000000000006</v>
      </c>
      <c r="Z36" s="821">
        <f>Y36-X36</f>
        <v>-610.12999999999988</v>
      </c>
      <c r="AA36" s="822">
        <f>Z36/X36</f>
        <v>-0.64224210526315773</v>
      </c>
      <c r="AB36" s="822"/>
      <c r="AC36" s="823">
        <f>(Y36+O36+T36)/3</f>
        <v>961.5866666666667</v>
      </c>
      <c r="AD36" s="824"/>
      <c r="AE36" s="821">
        <f>SUM(AE24:AE28)</f>
        <v>150</v>
      </c>
      <c r="AF36" s="821">
        <f>SUM(AF24:AF28)</f>
        <v>298.40999999999997</v>
      </c>
      <c r="AG36" s="821">
        <f>AF36-AE36</f>
        <v>148.40999999999997</v>
      </c>
      <c r="AH36" s="822">
        <f>AG36/AE36</f>
        <v>0.98939999999999984</v>
      </c>
      <c r="AI36" s="822"/>
      <c r="AJ36" s="823">
        <f>(AF36+T36+Y36)/3</f>
        <v>599.76666666666665</v>
      </c>
      <c r="AK36" s="824"/>
      <c r="AL36" s="821">
        <f>SUM(AL24:AL28)</f>
        <v>150</v>
      </c>
      <c r="AM36" s="821">
        <f>SUM(AM24:AM28)</f>
        <v>350.93</v>
      </c>
      <c r="AN36" s="821">
        <f>AM36-AL36</f>
        <v>200.93</v>
      </c>
      <c r="AO36" s="822">
        <f>AN36/AL36</f>
        <v>1.3395333333333335</v>
      </c>
      <c r="AP36" s="825"/>
      <c r="AQ36" s="826">
        <f>SUM(AQ24:AQ30)</f>
        <v>1112.5899999999999</v>
      </c>
      <c r="AR36" s="827"/>
      <c r="AS36" s="828">
        <f>SUM(AS24:AS30)</f>
        <v>1880</v>
      </c>
      <c r="AT36" s="829">
        <f>SUM(AT23:AT32)</f>
        <v>2835.01</v>
      </c>
      <c r="AU36" s="293"/>
      <c r="AV36" s="830">
        <f>SUM(AV24:AV32)</f>
        <v>2650</v>
      </c>
      <c r="AW36" s="831">
        <f>SUM(AW23:AW35)</f>
        <v>5520.7200000000012</v>
      </c>
      <c r="AX36" s="293"/>
      <c r="AY36" s="832">
        <f>SUM(AY24:AY35)</f>
        <v>3085</v>
      </c>
      <c r="AZ36" s="833">
        <f>SUM(AZ23:AZ35)</f>
        <v>7803.34</v>
      </c>
      <c r="BA36" s="293"/>
      <c r="BB36" s="834">
        <f>SUM(BB24:BB35)</f>
        <v>7865</v>
      </c>
      <c r="BC36" s="835">
        <f>SUM(BC24:BC35)</f>
        <v>4570.18</v>
      </c>
      <c r="BD36" s="836">
        <f>(BC36/$BC$4)*12</f>
        <v>6093.5733333333337</v>
      </c>
      <c r="BE36" s="688"/>
      <c r="BF36" s="837">
        <f>SUM(BF27:BF35)</f>
        <v>4523.371666666666</v>
      </c>
      <c r="BG36" s="688"/>
      <c r="BH36" s="427">
        <f>SUM(BH27:BH35)</f>
        <v>7387.5399999999991</v>
      </c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</row>
    <row r="37" spans="1:168" ht="18" customHeight="1" x14ac:dyDescent="0.2">
      <c r="A37" s="4">
        <v>3500</v>
      </c>
      <c r="B37" s="5" t="s">
        <v>17</v>
      </c>
      <c r="C37" s="20"/>
      <c r="D37" s="8"/>
      <c r="E37" s="8"/>
      <c r="F37" s="19"/>
      <c r="G37" s="23"/>
      <c r="H37" s="8"/>
      <c r="I37" s="8"/>
      <c r="J37" s="8"/>
      <c r="K37" s="8"/>
      <c r="L37" s="10"/>
      <c r="M37" s="19"/>
      <c r="N37" s="8"/>
      <c r="O37" s="19"/>
      <c r="P37" s="8"/>
      <c r="Q37" s="10"/>
      <c r="R37" s="8"/>
      <c r="S37" s="8"/>
      <c r="T37" s="8"/>
      <c r="U37" s="8"/>
      <c r="V37" s="10"/>
      <c r="W37" s="19"/>
      <c r="X37" s="78"/>
      <c r="Y37" s="78"/>
      <c r="Z37" s="8"/>
      <c r="AA37" s="10"/>
      <c r="AB37" s="19"/>
      <c r="AC37" s="99"/>
      <c r="AF37" s="8"/>
      <c r="AG37" s="8"/>
      <c r="AH37" s="10"/>
      <c r="AI37" s="19"/>
      <c r="AJ37" s="99"/>
      <c r="AM37" s="8"/>
      <c r="AN37" s="8"/>
      <c r="AO37" s="19"/>
      <c r="AP37" s="246"/>
      <c r="AQ37" s="247"/>
      <c r="AS37" s="255"/>
      <c r="AT37" s="237"/>
      <c r="AU37" s="84"/>
      <c r="AV37" s="264"/>
      <c r="AW37" s="265"/>
      <c r="AX37" s="84"/>
      <c r="AY37" s="386"/>
      <c r="AZ37" s="387"/>
      <c r="BA37" s="84"/>
      <c r="BB37" s="398"/>
      <c r="BC37" s="399"/>
      <c r="BD37" s="400"/>
      <c r="BE37" s="293"/>
      <c r="BF37" s="652"/>
      <c r="BG37" s="293"/>
      <c r="BH37" s="417"/>
    </row>
    <row r="38" spans="1:168" x14ac:dyDescent="0.2">
      <c r="A38" s="713" t="s">
        <v>166</v>
      </c>
      <c r="B38" s="753" t="s">
        <v>118</v>
      </c>
      <c r="C38" s="20"/>
      <c r="D38" s="757"/>
      <c r="E38" s="172"/>
      <c r="F38" s="172"/>
      <c r="G38" s="174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>
        <v>0</v>
      </c>
      <c r="T38" s="172">
        <v>2341.12</v>
      </c>
      <c r="U38" s="172"/>
      <c r="V38" s="172"/>
      <c r="W38" s="172"/>
      <c r="X38" s="190"/>
      <c r="Y38" s="190">
        <v>2680.59</v>
      </c>
      <c r="Z38" s="172"/>
      <c r="AA38" s="172"/>
      <c r="AB38" s="172"/>
      <c r="AC38" s="702">
        <f>(Y38+O38+T38)/3</f>
        <v>1673.9033333333334</v>
      </c>
      <c r="AD38" s="187"/>
      <c r="AE38" s="714">
        <v>2400</v>
      </c>
      <c r="AF38" s="172">
        <v>2537.7800000000002</v>
      </c>
      <c r="AG38" s="172"/>
      <c r="AH38" s="172"/>
      <c r="AI38" s="172"/>
      <c r="AJ38" s="702">
        <f>(AF38+T38+Y38)/3</f>
        <v>2519.83</v>
      </c>
      <c r="AK38" s="187"/>
      <c r="AL38" s="169">
        <v>2500</v>
      </c>
      <c r="AM38" s="172">
        <v>2462.8000000000002</v>
      </c>
      <c r="AN38" s="172">
        <f>AM38-AL38</f>
        <v>-37.199999999999818</v>
      </c>
      <c r="AO38" s="196">
        <f>AN38/AL38</f>
        <v>-1.4879999999999928E-2</v>
      </c>
      <c r="AP38" s="703">
        <v>2500</v>
      </c>
      <c r="AQ38" s="704">
        <v>2452.1</v>
      </c>
      <c r="AR38" s="204"/>
      <c r="AS38" s="768">
        <v>2500</v>
      </c>
      <c r="AT38" s="769">
        <v>2230.56</v>
      </c>
      <c r="AU38" s="84"/>
      <c r="AV38" s="779">
        <v>2500</v>
      </c>
      <c r="AW38" s="780">
        <v>2031.14</v>
      </c>
      <c r="AX38" s="84"/>
      <c r="AY38" s="793">
        <v>2000</v>
      </c>
      <c r="AZ38" s="794">
        <v>2183.29</v>
      </c>
      <c r="BA38" s="84"/>
      <c r="BB38" s="802">
        <v>2100</v>
      </c>
      <c r="BC38" s="706">
        <v>2207.27</v>
      </c>
      <c r="BD38" s="803">
        <f>(BC38/$BC$4)*12</f>
        <v>2943.0266666666666</v>
      </c>
      <c r="BE38" s="84"/>
      <c r="BF38" s="660">
        <f>AVERAGE(AT38,AW38,AZ38)</f>
        <v>2148.33</v>
      </c>
      <c r="BG38" s="84"/>
      <c r="BH38" s="416">
        <v>2200</v>
      </c>
    </row>
    <row r="39" spans="1:168" ht="10.5" customHeight="1" x14ac:dyDescent="0.2">
      <c r="A39" s="195">
        <v>35508</v>
      </c>
      <c r="B39" s="302" t="s">
        <v>18</v>
      </c>
      <c r="D39" s="757">
        <v>200</v>
      </c>
      <c r="E39" s="172">
        <v>150</v>
      </c>
      <c r="F39" s="172">
        <f>E39-D39</f>
        <v>-50</v>
      </c>
      <c r="G39" s="174">
        <f>F39/D39</f>
        <v>-0.25</v>
      </c>
      <c r="H39" s="172"/>
      <c r="I39" s="172">
        <v>150</v>
      </c>
      <c r="J39" s="172">
        <v>250</v>
      </c>
      <c r="K39" s="172">
        <f>J39-I39</f>
        <v>100</v>
      </c>
      <c r="L39" s="174">
        <f>K39/I39</f>
        <v>0.66666666666666663</v>
      </c>
      <c r="M39" s="172"/>
      <c r="N39" s="172">
        <v>250</v>
      </c>
      <c r="O39" s="172">
        <v>200</v>
      </c>
      <c r="P39" s="172">
        <f>O39-N39</f>
        <v>-50</v>
      </c>
      <c r="Q39" s="196">
        <f>P39/N39</f>
        <v>-0.2</v>
      </c>
      <c r="R39" s="172"/>
      <c r="S39" s="172">
        <v>200</v>
      </c>
      <c r="T39" s="172">
        <v>200</v>
      </c>
      <c r="U39" s="172">
        <f>T39-S39</f>
        <v>0</v>
      </c>
      <c r="V39" s="196">
        <f>U39/S39</f>
        <v>0</v>
      </c>
      <c r="W39" s="196"/>
      <c r="X39" s="190">
        <v>200</v>
      </c>
      <c r="Y39" s="190">
        <v>200</v>
      </c>
      <c r="Z39" s="172">
        <f>Y39-X39</f>
        <v>0</v>
      </c>
      <c r="AA39" s="196">
        <f>Z39/X39</f>
        <v>0</v>
      </c>
      <c r="AB39" s="196"/>
      <c r="AC39" s="702">
        <f>(Y39+O39+T39)/3</f>
        <v>200</v>
      </c>
      <c r="AD39" s="187"/>
      <c r="AE39" s="190">
        <v>200</v>
      </c>
      <c r="AF39" s="172">
        <v>200</v>
      </c>
      <c r="AG39" s="172">
        <f>AF39-AE39</f>
        <v>0</v>
      </c>
      <c r="AH39" s="196">
        <f>AG39/AE39</f>
        <v>0</v>
      </c>
      <c r="AI39" s="196"/>
      <c r="AJ39" s="702">
        <f>(AF39+T39+Y39)/3</f>
        <v>200</v>
      </c>
      <c r="AK39" s="187"/>
      <c r="AL39" s="190">
        <v>200</v>
      </c>
      <c r="AM39" s="172">
        <v>200</v>
      </c>
      <c r="AN39" s="172">
        <f>AM39-AL39</f>
        <v>0</v>
      </c>
      <c r="AO39" s="196">
        <f>AN39/AL39</f>
        <v>0</v>
      </c>
      <c r="AP39" s="703">
        <v>200</v>
      </c>
      <c r="AQ39" s="704">
        <v>200</v>
      </c>
      <c r="AR39" s="204"/>
      <c r="AS39" s="768">
        <v>200</v>
      </c>
      <c r="AT39" s="769">
        <v>0</v>
      </c>
      <c r="AU39" s="84"/>
      <c r="AV39" s="779">
        <v>200</v>
      </c>
      <c r="AW39" s="780">
        <v>200</v>
      </c>
      <c r="AX39" s="84"/>
      <c r="AY39" s="793">
        <v>200</v>
      </c>
      <c r="AZ39" s="794">
        <v>200</v>
      </c>
      <c r="BA39" s="84"/>
      <c r="BB39" s="802">
        <v>200</v>
      </c>
      <c r="BC39" s="706">
        <v>200</v>
      </c>
      <c r="BD39" s="803">
        <f>(BC39/$BC$4)*12</f>
        <v>266.66666666666663</v>
      </c>
      <c r="BE39" s="84"/>
      <c r="BF39" s="660">
        <f>AVERAGE(AT39,AW39,AZ39)</f>
        <v>133.33333333333334</v>
      </c>
      <c r="BG39" s="84"/>
      <c r="BH39" s="416">
        <v>200</v>
      </c>
    </row>
    <row r="40" spans="1:168" ht="13.5" thickBot="1" x14ac:dyDescent="0.25">
      <c r="A40" s="838">
        <v>35703</v>
      </c>
      <c r="B40" s="839" t="s">
        <v>19</v>
      </c>
      <c r="C40" s="840"/>
      <c r="D40" s="841">
        <v>0</v>
      </c>
      <c r="E40" s="842">
        <v>0</v>
      </c>
      <c r="F40" s="842">
        <f>E40-D40</f>
        <v>0</v>
      </c>
      <c r="G40" s="843" t="e">
        <f>F40/D40</f>
        <v>#DIV/0!</v>
      </c>
      <c r="H40" s="842"/>
      <c r="I40" s="842">
        <v>0</v>
      </c>
      <c r="J40" s="842">
        <v>0</v>
      </c>
      <c r="K40" s="842">
        <f>J40-I40</f>
        <v>0</v>
      </c>
      <c r="L40" s="843" t="e">
        <f>K40/I40</f>
        <v>#DIV/0!</v>
      </c>
      <c r="M40" s="842"/>
      <c r="N40" s="842">
        <v>0</v>
      </c>
      <c r="O40" s="842">
        <v>0</v>
      </c>
      <c r="P40" s="842">
        <f>O40-N40</f>
        <v>0</v>
      </c>
      <c r="Q40" s="844" t="e">
        <f>P40/N40</f>
        <v>#DIV/0!</v>
      </c>
      <c r="R40" s="842"/>
      <c r="S40" s="842">
        <v>0</v>
      </c>
      <c r="T40" s="842">
        <v>0</v>
      </c>
      <c r="U40" s="842">
        <f>T40-S40</f>
        <v>0</v>
      </c>
      <c r="V40" s="844" t="e">
        <f>U40/S40</f>
        <v>#DIV/0!</v>
      </c>
      <c r="W40" s="844"/>
      <c r="X40" s="845">
        <v>0</v>
      </c>
      <c r="Y40" s="845">
        <v>0</v>
      </c>
      <c r="Z40" s="842">
        <f>Y40-X40</f>
        <v>0</v>
      </c>
      <c r="AA40" s="844" t="e">
        <f>Z40/X40</f>
        <v>#DIV/0!</v>
      </c>
      <c r="AB40" s="844"/>
      <c r="AC40" s="846">
        <f>(Y40+O40+T40)/3</f>
        <v>0</v>
      </c>
      <c r="AD40" s="847"/>
      <c r="AE40" s="845">
        <v>0</v>
      </c>
      <c r="AF40" s="842">
        <v>0</v>
      </c>
      <c r="AG40" s="842">
        <f>AF40-AE40</f>
        <v>0</v>
      </c>
      <c r="AH40" s="844" t="e">
        <f>AG40/AE40</f>
        <v>#DIV/0!</v>
      </c>
      <c r="AI40" s="844"/>
      <c r="AJ40" s="846">
        <f>(AF40+T40+Y40)/3</f>
        <v>0</v>
      </c>
      <c r="AK40" s="847"/>
      <c r="AL40" s="845">
        <v>0</v>
      </c>
      <c r="AM40" s="842">
        <v>0</v>
      </c>
      <c r="AN40" s="842">
        <f>AM40-AL40</f>
        <v>0</v>
      </c>
      <c r="AO40" s="844" t="e">
        <f>AN40/AL40</f>
        <v>#DIV/0!</v>
      </c>
      <c r="AP40" s="848"/>
      <c r="AQ40" s="849">
        <v>19200</v>
      </c>
      <c r="AR40" s="850"/>
      <c r="AS40" s="851">
        <v>0</v>
      </c>
      <c r="AT40" s="852">
        <v>0</v>
      </c>
      <c r="AU40" s="853"/>
      <c r="AV40" s="854">
        <v>0</v>
      </c>
      <c r="AW40" s="855">
        <v>0</v>
      </c>
      <c r="AX40" s="853"/>
      <c r="AY40" s="856">
        <v>0</v>
      </c>
      <c r="AZ40" s="857">
        <v>-1351.65</v>
      </c>
      <c r="BA40" s="853"/>
      <c r="BB40" s="858">
        <v>16500</v>
      </c>
      <c r="BC40" s="859">
        <v>0</v>
      </c>
      <c r="BD40" s="860">
        <f>(BC40/$BC$4)*12</f>
        <v>0</v>
      </c>
      <c r="BE40" s="853"/>
      <c r="BF40" s="861">
        <f>AVERAGE(AT40,AW40,AZ40)</f>
        <v>-450.55</v>
      </c>
      <c r="BG40" s="853"/>
      <c r="BH40" s="500">
        <v>0</v>
      </c>
    </row>
    <row r="41" spans="1:168" s="11" customFormat="1" ht="10.5" customHeight="1" x14ac:dyDescent="0.2">
      <c r="A41" s="820"/>
      <c r="B41" s="329" t="s">
        <v>6</v>
      </c>
      <c r="C41" s="20"/>
      <c r="D41" s="109">
        <f>SUM(D39:D40)</f>
        <v>200</v>
      </c>
      <c r="E41" s="821">
        <f>SUM(E39:E40)</f>
        <v>150</v>
      </c>
      <c r="F41" s="821">
        <f>E41-D41</f>
        <v>-50</v>
      </c>
      <c r="G41" s="822">
        <f>F41/D41</f>
        <v>-0.25</v>
      </c>
      <c r="H41" s="821"/>
      <c r="I41" s="821">
        <f>SUM(I39:I40)</f>
        <v>150</v>
      </c>
      <c r="J41" s="821">
        <f>SUM(J39:J40)</f>
        <v>250</v>
      </c>
      <c r="K41" s="821">
        <f>J41-I41</f>
        <v>100</v>
      </c>
      <c r="L41" s="822">
        <f>K41/I41</f>
        <v>0.66666666666666663</v>
      </c>
      <c r="M41" s="821"/>
      <c r="N41" s="821">
        <f>SUM(N39:N40)</f>
        <v>250</v>
      </c>
      <c r="O41" s="821">
        <f>SUM(O39:O40)</f>
        <v>200</v>
      </c>
      <c r="P41" s="821">
        <f>O41-N41</f>
        <v>-50</v>
      </c>
      <c r="Q41" s="822">
        <f>P41/N41</f>
        <v>-0.2</v>
      </c>
      <c r="R41" s="821"/>
      <c r="S41" s="821">
        <f>SUM(S38:S40)</f>
        <v>200</v>
      </c>
      <c r="T41" s="821">
        <f>SUM(T38:T40)</f>
        <v>2541.12</v>
      </c>
      <c r="U41" s="821">
        <f>T41-S41</f>
        <v>2341.12</v>
      </c>
      <c r="V41" s="822">
        <f>U41/S41</f>
        <v>11.705599999999999</v>
      </c>
      <c r="W41" s="822"/>
      <c r="X41" s="821">
        <f>SUM(X38:X40)</f>
        <v>200</v>
      </c>
      <c r="Y41" s="821">
        <f>SUM(Y38:Y40)</f>
        <v>2880.59</v>
      </c>
      <c r="Z41" s="821">
        <f>Y41-X41</f>
        <v>2680.59</v>
      </c>
      <c r="AA41" s="822">
        <f>Z41/X41</f>
        <v>13.402950000000001</v>
      </c>
      <c r="AB41" s="822"/>
      <c r="AC41" s="823">
        <f>(Y41+O41+T41)/3</f>
        <v>1873.9033333333334</v>
      </c>
      <c r="AD41" s="824"/>
      <c r="AE41" s="821">
        <f>SUM(AE38:AE40)</f>
        <v>2600</v>
      </c>
      <c r="AF41" s="821">
        <f>SUM(AF38:AF40)</f>
        <v>2737.78</v>
      </c>
      <c r="AG41" s="821">
        <f>AF41-AE41</f>
        <v>137.7800000000002</v>
      </c>
      <c r="AH41" s="822">
        <f>AG41/AE41</f>
        <v>5.2992307692307769E-2</v>
      </c>
      <c r="AI41" s="822"/>
      <c r="AJ41" s="823">
        <f>(AF41+T41+Y41)/3</f>
        <v>2719.83</v>
      </c>
      <c r="AK41" s="824"/>
      <c r="AL41" s="821">
        <f>SUM(AL38:AL40)</f>
        <v>2700</v>
      </c>
      <c r="AM41" s="821">
        <f>SUM(AM38:AM40)</f>
        <v>2662.8</v>
      </c>
      <c r="AN41" s="821">
        <f>AM41-AL41</f>
        <v>-37.199999999999818</v>
      </c>
      <c r="AO41" s="822">
        <f>AN41/AL41</f>
        <v>-1.377777777777771E-2</v>
      </c>
      <c r="AP41" s="825">
        <v>2700</v>
      </c>
      <c r="AQ41" s="826">
        <f>SUM(AQ38:AQ40)</f>
        <v>21852.1</v>
      </c>
      <c r="AR41" s="827"/>
      <c r="AS41" s="828">
        <f>SUM(AS38:AS40)</f>
        <v>2700</v>
      </c>
      <c r="AT41" s="829">
        <f>SUM(AT38:AT40)</f>
        <v>2230.56</v>
      </c>
      <c r="AU41" s="293"/>
      <c r="AV41" s="830">
        <f>SUM(AV38:AV40)</f>
        <v>2700</v>
      </c>
      <c r="AW41" s="831">
        <f>SUM(AW38:AW40)</f>
        <v>2231.1400000000003</v>
      </c>
      <c r="AX41" s="293"/>
      <c r="AY41" s="832">
        <f>SUM(AY38:AY40)</f>
        <v>2200</v>
      </c>
      <c r="AZ41" s="833">
        <f>SUM(AZ38:AZ40)</f>
        <v>1031.6399999999999</v>
      </c>
      <c r="BA41" s="293"/>
      <c r="BB41" s="834">
        <f>SUM(BB38:BB40)</f>
        <v>18800</v>
      </c>
      <c r="BC41" s="835">
        <f>SUM(BC38:BC40)</f>
        <v>2407.27</v>
      </c>
      <c r="BD41" s="836">
        <f>(BC41/$BC$4)*12</f>
        <v>3209.6933333333332</v>
      </c>
      <c r="BE41" s="84"/>
      <c r="BF41" s="837">
        <f>SUM(BF38:BF40)</f>
        <v>1831.1133333333335</v>
      </c>
      <c r="BG41" s="84"/>
      <c r="BH41" s="427">
        <f>SUM(BH38:BH40)</f>
        <v>2400</v>
      </c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</row>
    <row r="42" spans="1:168" s="85" customFormat="1" ht="18" customHeight="1" x14ac:dyDescent="0.2">
      <c r="A42" s="87">
        <v>3700</v>
      </c>
      <c r="B42" s="20" t="s">
        <v>20</v>
      </c>
      <c r="C42" s="20"/>
      <c r="D42" s="29"/>
      <c r="E42" s="29"/>
      <c r="F42" s="29"/>
      <c r="G42" s="715"/>
      <c r="H42" s="29"/>
      <c r="I42" s="29"/>
      <c r="J42" s="29"/>
      <c r="K42" s="29"/>
      <c r="L42" s="715"/>
      <c r="M42" s="29"/>
      <c r="N42" s="29"/>
      <c r="O42" s="29"/>
      <c r="P42" s="29"/>
      <c r="Q42" s="715"/>
      <c r="R42" s="29"/>
      <c r="S42" s="29"/>
      <c r="T42" s="29"/>
      <c r="U42" s="29"/>
      <c r="V42" s="715"/>
      <c r="W42" s="716"/>
      <c r="X42" s="29"/>
      <c r="Y42" s="29"/>
      <c r="Z42" s="29"/>
      <c r="AA42" s="715"/>
      <c r="AB42" s="716"/>
      <c r="AC42" s="717"/>
      <c r="AD42" s="73"/>
      <c r="AE42" s="29"/>
      <c r="AF42" s="29"/>
      <c r="AG42" s="29"/>
      <c r="AH42" s="715"/>
      <c r="AI42" s="716"/>
      <c r="AJ42" s="717"/>
      <c r="AK42" s="73"/>
      <c r="AL42" s="29"/>
      <c r="AM42" s="29"/>
      <c r="AN42" s="29"/>
      <c r="AO42" s="716"/>
      <c r="AP42" s="718"/>
      <c r="AQ42" s="719"/>
      <c r="AR42" s="73"/>
      <c r="AS42" s="720"/>
      <c r="AT42" s="773"/>
      <c r="AU42" s="293"/>
      <c r="AV42" s="785"/>
      <c r="AW42" s="721"/>
      <c r="AX42" s="293"/>
      <c r="AY42" s="722"/>
      <c r="AZ42" s="723"/>
      <c r="BA42" s="293"/>
      <c r="BB42" s="724"/>
      <c r="BC42" s="725"/>
      <c r="BD42" s="726"/>
      <c r="BE42" s="293"/>
      <c r="BF42" s="652"/>
      <c r="BG42" s="293"/>
      <c r="BH42" s="482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</row>
    <row r="43" spans="1:168" s="85" customFormat="1" ht="10.5" customHeight="1" x14ac:dyDescent="0.2">
      <c r="A43" s="180">
        <v>37240</v>
      </c>
      <c r="B43" s="752" t="s">
        <v>21</v>
      </c>
      <c r="C43" s="20"/>
      <c r="D43" s="758">
        <v>263000</v>
      </c>
      <c r="E43" s="197">
        <v>293872.44</v>
      </c>
      <c r="F43" s="197">
        <f>E43-D43</f>
        <v>30872.440000000002</v>
      </c>
      <c r="G43" s="198">
        <f>F43/D43</f>
        <v>0.11738570342205325</v>
      </c>
      <c r="H43" s="197"/>
      <c r="I43" s="197">
        <v>365355</v>
      </c>
      <c r="J43" s="197">
        <v>350046.06</v>
      </c>
      <c r="K43" s="197">
        <f>J43-I43</f>
        <v>-15308.940000000002</v>
      </c>
      <c r="L43" s="198">
        <f>K43/I43</f>
        <v>-4.1901547809664576E-2</v>
      </c>
      <c r="M43" s="197"/>
      <c r="N43" s="197">
        <v>365355</v>
      </c>
      <c r="O43" s="197">
        <v>362387.72</v>
      </c>
      <c r="P43" s="197">
        <f>O43-N43</f>
        <v>-2967.2800000000279</v>
      </c>
      <c r="Q43" s="198">
        <f>P43/N43</f>
        <v>-8.1216351220047018E-3</v>
      </c>
      <c r="R43" s="197"/>
      <c r="S43" s="197">
        <v>370000</v>
      </c>
      <c r="T43" s="197"/>
      <c r="U43" s="197"/>
      <c r="V43" s="198"/>
      <c r="W43" s="198"/>
      <c r="X43" s="197"/>
      <c r="Y43" s="197"/>
      <c r="Z43" s="197"/>
      <c r="AA43" s="198"/>
      <c r="AB43" s="198"/>
      <c r="AC43" s="707"/>
      <c r="AD43" s="300"/>
      <c r="AE43" s="197"/>
      <c r="AF43" s="197"/>
      <c r="AG43" s="197"/>
      <c r="AH43" s="198"/>
      <c r="AI43" s="198"/>
      <c r="AJ43" s="707"/>
      <c r="AK43" s="300"/>
      <c r="AL43" s="197"/>
      <c r="AM43" s="197"/>
      <c r="AN43" s="197"/>
      <c r="AO43" s="198"/>
      <c r="AP43" s="708"/>
      <c r="AQ43" s="709"/>
      <c r="AR43" s="763"/>
      <c r="AS43" s="770"/>
      <c r="AT43" s="771"/>
      <c r="AU43" s="293"/>
      <c r="AV43" s="781"/>
      <c r="AW43" s="782"/>
      <c r="AX43" s="293"/>
      <c r="AY43" s="795"/>
      <c r="AZ43" s="796"/>
      <c r="BA43" s="293"/>
      <c r="BB43" s="804"/>
      <c r="BC43" s="711"/>
      <c r="BD43" s="805"/>
      <c r="BE43" s="293"/>
      <c r="BF43" s="660"/>
      <c r="BG43" s="293"/>
      <c r="BH43" s="489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</row>
    <row r="44" spans="1:168" s="89" customFormat="1" ht="10.5" customHeight="1" x14ac:dyDescent="0.2">
      <c r="A44" s="164"/>
      <c r="B44" s="752" t="s">
        <v>6</v>
      </c>
      <c r="C44" s="20"/>
      <c r="D44" s="758">
        <v>263000</v>
      </c>
      <c r="E44" s="197">
        <v>294372.44</v>
      </c>
      <c r="F44" s="197">
        <f>E44-D44</f>
        <v>31372.440000000002</v>
      </c>
      <c r="G44" s="198">
        <v>-0.11928684410646388</v>
      </c>
      <c r="H44" s="197"/>
      <c r="I44" s="197">
        <v>365355</v>
      </c>
      <c r="J44" s="197">
        <v>352146.06</v>
      </c>
      <c r="K44" s="197">
        <f>J44-I44</f>
        <v>-13208.940000000002</v>
      </c>
      <c r="L44" s="198">
        <v>3.6153713511516201E-2</v>
      </c>
      <c r="M44" s="197"/>
      <c r="N44" s="197">
        <f>SUM(N43:N43)</f>
        <v>365355</v>
      </c>
      <c r="O44" s="197">
        <v>362887.72</v>
      </c>
      <c r="P44" s="197">
        <f>O44-N44</f>
        <v>-2467.2800000000279</v>
      </c>
      <c r="Q44" s="198">
        <v>6.7531031462550887E-3</v>
      </c>
      <c r="R44" s="197"/>
      <c r="S44" s="197">
        <f>SUM(S43:S43)</f>
        <v>370000</v>
      </c>
      <c r="T44" s="197" t="e">
        <f>electric!#REF!</f>
        <v>#REF!</v>
      </c>
      <c r="U44" s="197" t="e">
        <f>#REF!-S44</f>
        <v>#REF!</v>
      </c>
      <c r="V44" s="198" t="e">
        <f>U44/S44</f>
        <v>#REF!</v>
      </c>
      <c r="W44" s="198"/>
      <c r="X44" s="197">
        <f>SUM(X49:X49)</f>
        <v>72888</v>
      </c>
      <c r="Y44" s="197" t="e">
        <f>electric!#REF!</f>
        <v>#REF!</v>
      </c>
      <c r="Z44" s="197" t="e">
        <f>#REF!-X44</f>
        <v>#REF!</v>
      </c>
      <c r="AA44" s="198" t="e">
        <f>Z44/X44</f>
        <v>#REF!</v>
      </c>
      <c r="AB44" s="198"/>
      <c r="AC44" s="707" t="e">
        <f>(#REF!+O44+#REF!)/3</f>
        <v>#REF!</v>
      </c>
      <c r="AD44" s="300"/>
      <c r="AE44" s="197">
        <f>SUM(AE49:AE49)</f>
        <v>0</v>
      </c>
      <c r="AF44" s="197">
        <v>349302.24</v>
      </c>
      <c r="AG44" s="197" t="e">
        <f>#REF!-AE44</f>
        <v>#REF!</v>
      </c>
      <c r="AH44" s="198" t="e">
        <f>AG44/AE44</f>
        <v>#REF!</v>
      </c>
      <c r="AI44" s="198"/>
      <c r="AJ44" s="707" t="e">
        <f>(#REF!+#REF!+#REF!)/3</f>
        <v>#REF!</v>
      </c>
      <c r="AK44" s="300"/>
      <c r="AL44" s="197" t="e">
        <f>SUM(AL49:AL49)</f>
        <v>#REF!</v>
      </c>
      <c r="AM44" s="197">
        <v>156271.64000000001</v>
      </c>
      <c r="AN44" s="197" t="e">
        <f>AM44-AL44</f>
        <v>#REF!</v>
      </c>
      <c r="AO44" s="198" t="e">
        <f>AN44/AL44</f>
        <v>#REF!</v>
      </c>
      <c r="AP44" s="708">
        <v>77643</v>
      </c>
      <c r="AQ44" s="709">
        <v>338032.1</v>
      </c>
      <c r="AR44" s="763"/>
      <c r="AS44" s="770">
        <v>355000</v>
      </c>
      <c r="AT44" s="771"/>
      <c r="AU44" s="293"/>
      <c r="AV44" s="781">
        <v>321250</v>
      </c>
      <c r="AW44" s="782"/>
      <c r="AX44" s="293"/>
      <c r="AY44" s="795">
        <v>371990</v>
      </c>
      <c r="AZ44" s="796">
        <v>0</v>
      </c>
      <c r="BA44" s="293"/>
      <c r="BB44" s="804">
        <v>424834</v>
      </c>
      <c r="BC44" s="711">
        <v>0</v>
      </c>
      <c r="BD44" s="805">
        <f>(BC44/$BC$4)*12</f>
        <v>0</v>
      </c>
      <c r="BE44" s="293"/>
      <c r="BF44" s="660">
        <f>AVERAGE(AT44,AW44,AZ44)</f>
        <v>0</v>
      </c>
      <c r="BG44" s="293"/>
      <c r="BH44" s="489">
        <f>electric!BA20</f>
        <v>413940</v>
      </c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3"/>
      <c r="DB44" s="293"/>
      <c r="DC44" s="293"/>
      <c r="DD44" s="293"/>
      <c r="DE44" s="293"/>
      <c r="DF44" s="293"/>
      <c r="DG44" s="293"/>
      <c r="DH44" s="293"/>
      <c r="DI44" s="293"/>
      <c r="DJ44" s="293"/>
      <c r="DK44" s="293"/>
      <c r="DL44" s="293"/>
      <c r="DM44" s="293"/>
      <c r="DN44" s="293"/>
      <c r="DO44" s="293"/>
      <c r="DP44" s="293"/>
      <c r="DQ44" s="293"/>
      <c r="DR44" s="293"/>
      <c r="DS44" s="293"/>
      <c r="DT44" s="293"/>
      <c r="DU44" s="293"/>
      <c r="DV44" s="293"/>
      <c r="DW44" s="293"/>
      <c r="DX44" s="293"/>
      <c r="DY44" s="293"/>
      <c r="DZ44" s="293"/>
      <c r="EA44" s="293"/>
      <c r="EB44" s="293"/>
      <c r="EC44" s="293"/>
      <c r="ED44" s="293"/>
      <c r="EE44" s="293"/>
      <c r="EF44" s="293"/>
      <c r="EG44" s="293"/>
      <c r="EH44" s="293"/>
      <c r="EI44" s="293"/>
      <c r="EJ44" s="293"/>
      <c r="EK44" s="293"/>
      <c r="EL44" s="293"/>
      <c r="EM44" s="293"/>
      <c r="EN44" s="293"/>
      <c r="EO44" s="293"/>
      <c r="EP44" s="293"/>
      <c r="EQ44" s="293"/>
      <c r="ER44" s="293"/>
      <c r="ES44" s="293"/>
      <c r="ET44" s="293"/>
      <c r="EU44" s="293"/>
      <c r="EV44" s="293"/>
      <c r="EW44" s="293"/>
      <c r="EX44" s="293"/>
      <c r="EY44" s="293"/>
      <c r="EZ44" s="293"/>
      <c r="FA44" s="293"/>
      <c r="FB44" s="293"/>
      <c r="FC44" s="293"/>
      <c r="FD44" s="293"/>
      <c r="FE44" s="293"/>
      <c r="FF44" s="293"/>
      <c r="FG44" s="293"/>
      <c r="FH44" s="293"/>
      <c r="FI44" s="293"/>
      <c r="FJ44" s="293"/>
      <c r="FK44" s="293"/>
      <c r="FL44" s="293"/>
    </row>
    <row r="45" spans="1:168" ht="18" customHeight="1" x14ac:dyDescent="0.2">
      <c r="A45" s="4">
        <v>3900</v>
      </c>
      <c r="B45" s="5" t="s">
        <v>23</v>
      </c>
      <c r="C45" s="20"/>
      <c r="D45" s="8"/>
      <c r="E45" s="8"/>
      <c r="F45" s="19"/>
      <c r="G45" s="23"/>
      <c r="H45" s="8"/>
      <c r="I45" s="8"/>
      <c r="J45" s="8"/>
      <c r="K45" s="8"/>
      <c r="L45" s="10"/>
      <c r="M45" s="19"/>
      <c r="N45" s="25"/>
      <c r="O45" s="19"/>
      <c r="P45" s="25"/>
      <c r="Q45" s="67"/>
      <c r="R45" s="25"/>
      <c r="S45" s="25"/>
      <c r="T45" s="8"/>
      <c r="U45" s="25"/>
      <c r="V45" s="67"/>
      <c r="W45" s="75"/>
      <c r="X45" s="78"/>
      <c r="Y45" s="78"/>
      <c r="Z45" s="25"/>
      <c r="AA45" s="67"/>
      <c r="AB45" s="75"/>
      <c r="AC45" s="99"/>
      <c r="AF45" s="8"/>
      <c r="AG45" s="25"/>
      <c r="AH45" s="67"/>
      <c r="AI45" s="75"/>
      <c r="AJ45" s="99"/>
      <c r="AM45" s="8"/>
      <c r="AN45" s="25"/>
      <c r="AO45" s="75"/>
      <c r="AP45" s="246"/>
      <c r="AQ45" s="247"/>
      <c r="AS45" s="255"/>
      <c r="AT45" s="237"/>
      <c r="AU45" s="84"/>
      <c r="AV45" s="264"/>
      <c r="AW45" s="265"/>
      <c r="AX45" s="84"/>
      <c r="AY45" s="386"/>
      <c r="AZ45" s="387"/>
      <c r="BA45" s="84"/>
      <c r="BB45" s="398"/>
      <c r="BC45" s="399"/>
      <c r="BD45" s="400"/>
      <c r="BE45" s="293"/>
      <c r="BF45" s="652"/>
      <c r="BG45" s="293"/>
      <c r="BH45" s="418"/>
    </row>
    <row r="46" spans="1:168" ht="10.5" hidden="1" customHeight="1" x14ac:dyDescent="0.2">
      <c r="A46" s="2">
        <v>39120</v>
      </c>
      <c r="B46" s="1" t="s">
        <v>24</v>
      </c>
      <c r="D46" s="8">
        <v>0</v>
      </c>
      <c r="E46" s="8">
        <v>0</v>
      </c>
      <c r="F46" s="19">
        <f>E46-D46</f>
        <v>0</v>
      </c>
      <c r="G46" s="23" t="e">
        <f>F46/D46</f>
        <v>#DIV/0!</v>
      </c>
      <c r="H46" s="8"/>
      <c r="I46" s="8">
        <v>0</v>
      </c>
      <c r="J46" s="8">
        <v>0</v>
      </c>
      <c r="K46" s="19">
        <f>J46-I46</f>
        <v>0</v>
      </c>
      <c r="L46" s="23" t="e">
        <f>K46/I46</f>
        <v>#DIV/0!</v>
      </c>
      <c r="M46" s="19"/>
      <c r="N46" s="25">
        <v>0</v>
      </c>
      <c r="O46" s="19">
        <v>0</v>
      </c>
      <c r="P46" s="19">
        <f>O46-N46</f>
        <v>0</v>
      </c>
      <c r="Q46" s="62" t="e">
        <f>P46/N46</f>
        <v>#DIV/0!</v>
      </c>
      <c r="R46" s="25"/>
      <c r="S46" s="25">
        <v>0</v>
      </c>
      <c r="T46" s="8">
        <v>0</v>
      </c>
      <c r="U46" s="19">
        <f>T46-S46</f>
        <v>0</v>
      </c>
      <c r="V46" s="62" t="e">
        <f>U46/S46</f>
        <v>#DIV/0!</v>
      </c>
      <c r="W46" s="74"/>
      <c r="X46" s="78">
        <v>0</v>
      </c>
      <c r="Y46" s="78">
        <v>0</v>
      </c>
      <c r="Z46" s="19">
        <f>Y46-X46</f>
        <v>0</v>
      </c>
      <c r="AA46" s="62" t="e">
        <f>Z46/X46</f>
        <v>#DIV/0!</v>
      </c>
      <c r="AB46" s="74"/>
      <c r="AC46" s="99">
        <f>(Y46+O46+T46)/3</f>
        <v>0</v>
      </c>
      <c r="AE46" s="78">
        <v>0</v>
      </c>
      <c r="AF46" s="8">
        <v>0</v>
      </c>
      <c r="AG46" s="19">
        <f>AF46-AE46</f>
        <v>0</v>
      </c>
      <c r="AH46" s="62" t="e">
        <f>AG46/AE46</f>
        <v>#DIV/0!</v>
      </c>
      <c r="AI46" s="74"/>
      <c r="AJ46" s="99">
        <f>(AF46+T46+Y46)/3</f>
        <v>0</v>
      </c>
      <c r="AL46" s="78">
        <v>0</v>
      </c>
      <c r="AM46" s="8">
        <v>0</v>
      </c>
      <c r="AN46" s="19">
        <f>AM46-AL46</f>
        <v>0</v>
      </c>
      <c r="AO46" s="74" t="e">
        <f>AN46/AL46</f>
        <v>#DIV/0!</v>
      </c>
      <c r="AP46" s="246">
        <v>0</v>
      </c>
      <c r="AQ46" s="247">
        <v>0</v>
      </c>
      <c r="AS46" s="255">
        <v>0</v>
      </c>
      <c r="AT46" s="237">
        <v>0</v>
      </c>
      <c r="AU46" s="84"/>
      <c r="AV46" s="264">
        <v>0</v>
      </c>
      <c r="AW46" s="265">
        <v>0</v>
      </c>
      <c r="AX46" s="84"/>
      <c r="AY46" s="386">
        <v>0</v>
      </c>
      <c r="AZ46" s="387">
        <v>0</v>
      </c>
      <c r="BA46" s="84"/>
      <c r="BB46" s="398">
        <v>0</v>
      </c>
      <c r="BC46" s="399">
        <v>0</v>
      </c>
      <c r="BD46" s="400">
        <f>(BC46/$BC$4)*12</f>
        <v>0</v>
      </c>
      <c r="BE46" s="84"/>
      <c r="BF46" s="652">
        <f>AVERAGE(AQ46,AT46,AW46)</f>
        <v>0</v>
      </c>
      <c r="BG46" s="84"/>
      <c r="BH46" s="416"/>
    </row>
    <row r="47" spans="1:168" ht="10.5" hidden="1" customHeight="1" x14ac:dyDescent="0.2">
      <c r="A47" s="2">
        <v>39500</v>
      </c>
      <c r="B47" s="1" t="s">
        <v>25</v>
      </c>
      <c r="D47" s="8">
        <v>0</v>
      </c>
      <c r="E47" s="8">
        <v>472.92</v>
      </c>
      <c r="F47" s="19">
        <f>E47-D47</f>
        <v>472.92</v>
      </c>
      <c r="G47" s="23" t="e">
        <f>F47/D47</f>
        <v>#DIV/0!</v>
      </c>
      <c r="H47" s="8"/>
      <c r="I47" s="8">
        <v>0</v>
      </c>
      <c r="J47" s="8">
        <v>0</v>
      </c>
      <c r="K47" s="19">
        <f>J47-I47</f>
        <v>0</v>
      </c>
      <c r="L47" s="23" t="e">
        <f>K47/I47</f>
        <v>#DIV/0!</v>
      </c>
      <c r="M47" s="19"/>
      <c r="N47" s="25">
        <v>0</v>
      </c>
      <c r="O47" s="19">
        <v>398.88</v>
      </c>
      <c r="P47" s="19">
        <f>O47-N47</f>
        <v>398.88</v>
      </c>
      <c r="Q47" s="62" t="e">
        <f>P47/N47</f>
        <v>#DIV/0!</v>
      </c>
      <c r="R47" s="25"/>
      <c r="S47" s="25">
        <v>0</v>
      </c>
      <c r="T47" s="8">
        <v>0</v>
      </c>
      <c r="U47" s="19">
        <f>T47-S47</f>
        <v>0</v>
      </c>
      <c r="V47" s="62" t="e">
        <f>U47/S47</f>
        <v>#DIV/0!</v>
      </c>
      <c r="W47" s="74"/>
      <c r="X47" s="78">
        <v>0</v>
      </c>
      <c r="Y47" s="78">
        <v>0</v>
      </c>
      <c r="Z47" s="19">
        <f>Y47-X47</f>
        <v>0</v>
      </c>
      <c r="AA47" s="62" t="e">
        <f>Z47/X47</f>
        <v>#DIV/0!</v>
      </c>
      <c r="AB47" s="74"/>
      <c r="AC47" s="99">
        <f>(Y47+O47+T47)/3</f>
        <v>132.96</v>
      </c>
      <c r="AE47" s="78">
        <v>0</v>
      </c>
      <c r="AF47" s="8">
        <v>0</v>
      </c>
      <c r="AG47" s="19">
        <f>AF47-AE47</f>
        <v>0</v>
      </c>
      <c r="AH47" s="62" t="e">
        <f>AG47/AE47</f>
        <v>#DIV/0!</v>
      </c>
      <c r="AI47" s="74"/>
      <c r="AJ47" s="99">
        <f>(AF47+T47+Y47)/3</f>
        <v>0</v>
      </c>
      <c r="AL47" s="78">
        <v>0</v>
      </c>
      <c r="AM47" s="8">
        <v>1596.69</v>
      </c>
      <c r="AN47" s="19">
        <f>AM47-AL47</f>
        <v>1596.69</v>
      </c>
      <c r="AO47" s="74" t="e">
        <f>AN47/AL47</f>
        <v>#DIV/0!</v>
      </c>
      <c r="AP47" s="246">
        <v>0</v>
      </c>
      <c r="AQ47" s="247">
        <v>319.07</v>
      </c>
      <c r="AS47" s="255">
        <v>0</v>
      </c>
      <c r="AT47" s="237">
        <v>4.09</v>
      </c>
      <c r="AU47" s="84"/>
      <c r="AV47" s="264">
        <v>0</v>
      </c>
      <c r="AW47" s="265">
        <v>4.8600000000000003</v>
      </c>
      <c r="AX47" s="84"/>
      <c r="AY47" s="386">
        <v>0</v>
      </c>
      <c r="AZ47" s="387">
        <v>0</v>
      </c>
      <c r="BA47" s="84"/>
      <c r="BB47" s="398">
        <v>0</v>
      </c>
      <c r="BC47" s="399">
        <v>0</v>
      </c>
      <c r="BD47" s="400">
        <f>(BC47/$BC$4)*12</f>
        <v>0</v>
      </c>
      <c r="BE47" s="84"/>
      <c r="BF47" s="652">
        <v>0</v>
      </c>
      <c r="BG47" s="84"/>
      <c r="BH47" s="472"/>
    </row>
    <row r="48" spans="1:168" x14ac:dyDescent="0.2">
      <c r="A48" s="195">
        <v>39501</v>
      </c>
      <c r="B48" s="302" t="s">
        <v>26</v>
      </c>
      <c r="D48" s="757">
        <v>0</v>
      </c>
      <c r="E48" s="172">
        <v>0</v>
      </c>
      <c r="F48" s="172">
        <f>E48-D48</f>
        <v>0</v>
      </c>
      <c r="G48" s="174" t="e">
        <f>F48/D48</f>
        <v>#DIV/0!</v>
      </c>
      <c r="H48" s="172"/>
      <c r="I48" s="172">
        <v>2700</v>
      </c>
      <c r="J48" s="172">
        <v>3359.29</v>
      </c>
      <c r="K48" s="172">
        <f>J48-I48</f>
        <v>659.29</v>
      </c>
      <c r="L48" s="174">
        <f>K48/I48</f>
        <v>0.24418148148148147</v>
      </c>
      <c r="M48" s="172"/>
      <c r="N48" s="173">
        <v>0</v>
      </c>
      <c r="O48" s="172">
        <v>5750.55</v>
      </c>
      <c r="P48" s="172">
        <f>O48-N48</f>
        <v>5750.55</v>
      </c>
      <c r="Q48" s="196" t="e">
        <f>P48/N48</f>
        <v>#DIV/0!</v>
      </c>
      <c r="R48" s="173"/>
      <c r="S48" s="173">
        <v>2700</v>
      </c>
      <c r="T48" s="172">
        <v>0</v>
      </c>
      <c r="U48" s="172">
        <f>T48-S48</f>
        <v>-2700</v>
      </c>
      <c r="V48" s="196">
        <f>U48/S48</f>
        <v>-1</v>
      </c>
      <c r="W48" s="196"/>
      <c r="X48" s="190">
        <v>2900</v>
      </c>
      <c r="Y48" s="190">
        <v>23802.54</v>
      </c>
      <c r="Z48" s="172">
        <f>Y48-X48</f>
        <v>20902.54</v>
      </c>
      <c r="AA48" s="196">
        <f>Z48/X48</f>
        <v>7.2077724137931041</v>
      </c>
      <c r="AB48" s="196"/>
      <c r="AC48" s="702">
        <f>(Y48+O48+T48)/3</f>
        <v>9851.0300000000007</v>
      </c>
      <c r="AD48" s="187"/>
      <c r="AE48" s="190">
        <v>2900</v>
      </c>
      <c r="AF48" s="172">
        <v>809.98</v>
      </c>
      <c r="AG48" s="172">
        <f>AF48-AE48</f>
        <v>-2090.02</v>
      </c>
      <c r="AH48" s="196">
        <f>AG48/AE48</f>
        <v>-0.72069655172413793</v>
      </c>
      <c r="AI48" s="196"/>
      <c r="AJ48" s="702">
        <f>(AF48+T48+Y48)/3</f>
        <v>8204.1733333333341</v>
      </c>
      <c r="AK48" s="187"/>
      <c r="AL48" s="169">
        <v>0</v>
      </c>
      <c r="AM48" s="172">
        <v>5412.47</v>
      </c>
      <c r="AN48" s="172">
        <f>AM48-AL48</f>
        <v>5412.47</v>
      </c>
      <c r="AO48" s="196" t="e">
        <f>AN48/AL48</f>
        <v>#DIV/0!</v>
      </c>
      <c r="AP48" s="703">
        <v>0</v>
      </c>
      <c r="AQ48" s="704">
        <v>125</v>
      </c>
      <c r="AR48" s="204"/>
      <c r="AS48" s="768">
        <v>0</v>
      </c>
      <c r="AT48" s="769">
        <v>0</v>
      </c>
      <c r="AU48" s="84"/>
      <c r="AV48" s="779">
        <v>0</v>
      </c>
      <c r="AW48" s="780">
        <v>58482.6</v>
      </c>
      <c r="AX48" s="84"/>
      <c r="AY48" s="793">
        <v>0</v>
      </c>
      <c r="AZ48" s="794">
        <v>297126.84999999998</v>
      </c>
      <c r="BA48" s="84"/>
      <c r="BB48" s="802">
        <v>0</v>
      </c>
      <c r="BC48" s="706">
        <v>200</v>
      </c>
      <c r="BD48" s="803">
        <f>(BC48/$BC$4)*12</f>
        <v>266.66666666666663</v>
      </c>
      <c r="BE48" s="84"/>
      <c r="BF48" s="660">
        <f t="shared" ref="BF48:BF53" si="3">AVERAGE(AT48,AW48,AZ48)</f>
        <v>118536.48333333332</v>
      </c>
      <c r="BG48" s="84"/>
      <c r="BH48" s="416">
        <v>0</v>
      </c>
    </row>
    <row r="49" spans="1:168" ht="10.5" customHeight="1" x14ac:dyDescent="0.2">
      <c r="A49" s="195" t="s">
        <v>185</v>
      </c>
      <c r="B49" s="302" t="s">
        <v>184</v>
      </c>
      <c r="D49" s="757"/>
      <c r="E49" s="172"/>
      <c r="F49" s="172"/>
      <c r="G49" s="174"/>
      <c r="H49" s="172"/>
      <c r="I49" s="172"/>
      <c r="J49" s="172"/>
      <c r="K49" s="172"/>
      <c r="L49" s="174"/>
      <c r="M49" s="172"/>
      <c r="N49" s="173"/>
      <c r="O49" s="172"/>
      <c r="P49" s="172"/>
      <c r="Q49" s="196"/>
      <c r="R49" s="173"/>
      <c r="S49" s="173"/>
      <c r="T49" s="705" t="e">
        <f>T44</f>
        <v>#REF!</v>
      </c>
      <c r="U49" s="705" t="e">
        <f>T44-S43</f>
        <v>#REF!</v>
      </c>
      <c r="V49" s="727" t="e">
        <f>U49/S43</f>
        <v>#REF!</v>
      </c>
      <c r="W49" s="727"/>
      <c r="X49" s="728">
        <v>72888</v>
      </c>
      <c r="Y49" s="705" t="e">
        <f>Y44</f>
        <v>#REF!</v>
      </c>
      <c r="Z49" s="705" t="e">
        <f>Y44-X43</f>
        <v>#REF!</v>
      </c>
      <c r="AA49" s="727" t="e">
        <f>Z49/X43</f>
        <v>#REF!</v>
      </c>
      <c r="AB49" s="727"/>
      <c r="AC49" s="729" t="e">
        <f>(Y44+O43+T44)/3</f>
        <v>#REF!</v>
      </c>
      <c r="AD49" s="712"/>
      <c r="AE49" s="728">
        <v>0</v>
      </c>
      <c r="AF49" s="705">
        <f>AF44</f>
        <v>349302.24</v>
      </c>
      <c r="AG49" s="705">
        <f>AF44-AE43</f>
        <v>349302.24</v>
      </c>
      <c r="AH49" s="727" t="e">
        <f>AG49/AE43</f>
        <v>#DIV/0!</v>
      </c>
      <c r="AI49" s="727"/>
      <c r="AJ49" s="729" t="e">
        <f>(T44+Y44+AF44)/3</f>
        <v>#REF!</v>
      </c>
      <c r="AK49" s="712"/>
      <c r="AL49" s="728" t="e">
        <f>electric!#REF!</f>
        <v>#REF!</v>
      </c>
      <c r="AM49" s="705">
        <v>192545.91</v>
      </c>
      <c r="AN49" s="705">
        <f>AM49-AL43</f>
        <v>192545.91</v>
      </c>
      <c r="AO49" s="727" t="e">
        <f>AN49/AL49</f>
        <v>#REF!</v>
      </c>
      <c r="AP49" s="703">
        <v>0</v>
      </c>
      <c r="AQ49" s="704">
        <v>89000</v>
      </c>
      <c r="AR49" s="764"/>
      <c r="AS49" s="768">
        <v>83493</v>
      </c>
      <c r="AT49" s="769">
        <v>97000</v>
      </c>
      <c r="AU49" s="84"/>
      <c r="AV49" s="779">
        <v>60000</v>
      </c>
      <c r="AW49" s="780">
        <v>30000</v>
      </c>
      <c r="AX49" s="84"/>
      <c r="AY49" s="793">
        <v>60000</v>
      </c>
      <c r="AZ49" s="794">
        <v>79797.03</v>
      </c>
      <c r="BA49" s="84"/>
      <c r="BB49" s="802">
        <v>53854</v>
      </c>
      <c r="BC49" s="730">
        <v>60000</v>
      </c>
      <c r="BD49" s="803">
        <v>89000</v>
      </c>
      <c r="BE49" s="84"/>
      <c r="BF49" s="660">
        <f t="shared" si="3"/>
        <v>68932.343333333338</v>
      </c>
      <c r="BG49" s="84"/>
      <c r="BH49" s="416">
        <f>electric!BA37</f>
        <v>80000</v>
      </c>
    </row>
    <row r="50" spans="1:168" ht="10.5" customHeight="1" x14ac:dyDescent="0.2">
      <c r="A50" s="195" t="s">
        <v>222</v>
      </c>
      <c r="B50" s="302" t="s">
        <v>351</v>
      </c>
      <c r="D50" s="757"/>
      <c r="E50" s="172"/>
      <c r="F50" s="172"/>
      <c r="G50" s="174"/>
      <c r="H50" s="172"/>
      <c r="I50" s="172"/>
      <c r="J50" s="172"/>
      <c r="K50" s="172"/>
      <c r="L50" s="174"/>
      <c r="M50" s="172"/>
      <c r="N50" s="173"/>
      <c r="O50" s="172"/>
      <c r="P50" s="172"/>
      <c r="Q50" s="196"/>
      <c r="R50" s="173"/>
      <c r="S50" s="173"/>
      <c r="T50" s="705"/>
      <c r="U50" s="705"/>
      <c r="V50" s="727"/>
      <c r="W50" s="727"/>
      <c r="X50" s="728"/>
      <c r="Y50" s="705"/>
      <c r="Z50" s="705"/>
      <c r="AA50" s="727"/>
      <c r="AB50" s="727"/>
      <c r="AC50" s="729"/>
      <c r="AD50" s="712"/>
      <c r="AE50" s="728"/>
      <c r="AF50" s="705"/>
      <c r="AG50" s="705"/>
      <c r="AH50" s="727"/>
      <c r="AI50" s="727"/>
      <c r="AJ50" s="729"/>
      <c r="AK50" s="712"/>
      <c r="AL50" s="728"/>
      <c r="AM50" s="705"/>
      <c r="AN50" s="705"/>
      <c r="AO50" s="727"/>
      <c r="AP50" s="703"/>
      <c r="AQ50" s="704"/>
      <c r="AR50" s="764"/>
      <c r="AS50" s="768"/>
      <c r="AT50" s="769"/>
      <c r="AU50" s="84"/>
      <c r="AV50" s="779">
        <v>19966.82</v>
      </c>
      <c r="AW50" s="780">
        <v>0</v>
      </c>
      <c r="AX50" s="84"/>
      <c r="AY50" s="793">
        <v>20000</v>
      </c>
      <c r="AZ50" s="794">
        <v>0</v>
      </c>
      <c r="BA50" s="84"/>
      <c r="BB50" s="802">
        <v>20000</v>
      </c>
      <c r="BC50" s="730">
        <v>0</v>
      </c>
      <c r="BD50" s="803"/>
      <c r="BE50" s="84"/>
      <c r="BF50" s="660">
        <f t="shared" si="3"/>
        <v>0</v>
      </c>
      <c r="BG50" s="84"/>
      <c r="BH50" s="416">
        <v>20220</v>
      </c>
    </row>
    <row r="51" spans="1:168" ht="10.5" customHeight="1" x14ac:dyDescent="0.2">
      <c r="A51" s="195" t="s">
        <v>246</v>
      </c>
      <c r="B51" s="302" t="s">
        <v>352</v>
      </c>
      <c r="D51" s="757"/>
      <c r="E51" s="172"/>
      <c r="F51" s="172"/>
      <c r="G51" s="174"/>
      <c r="H51" s="172"/>
      <c r="I51" s="172"/>
      <c r="J51" s="172"/>
      <c r="K51" s="172"/>
      <c r="L51" s="174"/>
      <c r="M51" s="172"/>
      <c r="N51" s="173"/>
      <c r="O51" s="172"/>
      <c r="P51" s="172"/>
      <c r="Q51" s="196"/>
      <c r="R51" s="173"/>
      <c r="S51" s="173"/>
      <c r="T51" s="705"/>
      <c r="U51" s="705"/>
      <c r="V51" s="727"/>
      <c r="W51" s="727"/>
      <c r="X51" s="728"/>
      <c r="Y51" s="705"/>
      <c r="Z51" s="705"/>
      <c r="AA51" s="727"/>
      <c r="AB51" s="727"/>
      <c r="AC51" s="729"/>
      <c r="AD51" s="712"/>
      <c r="AE51" s="728"/>
      <c r="AF51" s="705"/>
      <c r="AG51" s="705"/>
      <c r="AH51" s="727"/>
      <c r="AI51" s="727"/>
      <c r="AJ51" s="729"/>
      <c r="AK51" s="712"/>
      <c r="AL51" s="728"/>
      <c r="AM51" s="705"/>
      <c r="AN51" s="705"/>
      <c r="AO51" s="727"/>
      <c r="AP51" s="703"/>
      <c r="AQ51" s="704"/>
      <c r="AR51" s="764"/>
      <c r="AS51" s="768"/>
      <c r="AT51" s="769"/>
      <c r="AU51" s="84"/>
      <c r="AV51" s="779"/>
      <c r="AW51" s="780"/>
      <c r="AX51" s="84"/>
      <c r="AY51" s="798">
        <v>160000</v>
      </c>
      <c r="AZ51" s="799">
        <v>0</v>
      </c>
      <c r="BA51" s="84"/>
      <c r="BB51" s="802">
        <v>0</v>
      </c>
      <c r="BC51" s="730">
        <v>0</v>
      </c>
      <c r="BD51" s="803"/>
      <c r="BE51" s="84"/>
      <c r="BF51" s="660">
        <f t="shared" si="3"/>
        <v>0</v>
      </c>
      <c r="BG51" s="84"/>
      <c r="BH51" s="416">
        <v>0</v>
      </c>
    </row>
    <row r="52" spans="1:168" ht="10.5" customHeight="1" x14ac:dyDescent="0.2">
      <c r="A52" s="195" t="s">
        <v>231</v>
      </c>
      <c r="B52" s="302" t="s">
        <v>232</v>
      </c>
      <c r="D52" s="757"/>
      <c r="E52" s="172"/>
      <c r="F52" s="172"/>
      <c r="G52" s="174"/>
      <c r="H52" s="172"/>
      <c r="I52" s="172"/>
      <c r="J52" s="172"/>
      <c r="K52" s="172"/>
      <c r="L52" s="174"/>
      <c r="M52" s="172"/>
      <c r="N52" s="173"/>
      <c r="O52" s="172"/>
      <c r="P52" s="172"/>
      <c r="Q52" s="196"/>
      <c r="R52" s="173"/>
      <c r="S52" s="173"/>
      <c r="T52" s="705"/>
      <c r="U52" s="705"/>
      <c r="V52" s="727"/>
      <c r="W52" s="727"/>
      <c r="X52" s="728"/>
      <c r="Y52" s="705"/>
      <c r="Z52" s="705"/>
      <c r="AA52" s="727"/>
      <c r="AB52" s="727"/>
      <c r="AC52" s="729"/>
      <c r="AD52" s="712"/>
      <c r="AE52" s="728"/>
      <c r="AF52" s="705"/>
      <c r="AG52" s="705"/>
      <c r="AH52" s="727"/>
      <c r="AI52" s="727"/>
      <c r="AJ52" s="729"/>
      <c r="AK52" s="712"/>
      <c r="AL52" s="728"/>
      <c r="AM52" s="705"/>
      <c r="AN52" s="705"/>
      <c r="AO52" s="727"/>
      <c r="AP52" s="703"/>
      <c r="AQ52" s="704"/>
      <c r="AR52" s="764"/>
      <c r="AS52" s="768"/>
      <c r="AT52" s="769"/>
      <c r="AU52" s="84"/>
      <c r="AV52" s="779"/>
      <c r="AW52" s="780"/>
      <c r="AX52" s="84"/>
      <c r="AY52" s="793"/>
      <c r="AZ52" s="794">
        <v>7940</v>
      </c>
      <c r="BA52" s="84"/>
      <c r="BB52" s="802">
        <v>0</v>
      </c>
      <c r="BC52" s="730">
        <v>-68.42</v>
      </c>
      <c r="BD52" s="803"/>
      <c r="BE52" s="84"/>
      <c r="BF52" s="660">
        <f t="shared" si="3"/>
        <v>7940</v>
      </c>
      <c r="BG52" s="84"/>
      <c r="BH52" s="416">
        <v>0</v>
      </c>
    </row>
    <row r="53" spans="1:168" ht="13.5" thickBot="1" x14ac:dyDescent="0.25">
      <c r="A53" s="882" t="s">
        <v>260</v>
      </c>
      <c r="B53" s="330" t="s">
        <v>261</v>
      </c>
      <c r="C53" s="878"/>
      <c r="D53" s="883"/>
      <c r="E53" s="884"/>
      <c r="F53" s="884"/>
      <c r="G53" s="885"/>
      <c r="H53" s="884"/>
      <c r="I53" s="884"/>
      <c r="J53" s="884"/>
      <c r="K53" s="884"/>
      <c r="L53" s="885"/>
      <c r="M53" s="884"/>
      <c r="N53" s="886"/>
      <c r="O53" s="884"/>
      <c r="P53" s="884"/>
      <c r="Q53" s="887"/>
      <c r="R53" s="886"/>
      <c r="S53" s="886"/>
      <c r="T53" s="888"/>
      <c r="U53" s="888"/>
      <c r="V53" s="889"/>
      <c r="W53" s="889"/>
      <c r="X53" s="890"/>
      <c r="Y53" s="888"/>
      <c r="Z53" s="888"/>
      <c r="AA53" s="889"/>
      <c r="AB53" s="889"/>
      <c r="AC53" s="891"/>
      <c r="AD53" s="892"/>
      <c r="AE53" s="890"/>
      <c r="AF53" s="888"/>
      <c r="AG53" s="888"/>
      <c r="AH53" s="889"/>
      <c r="AI53" s="889"/>
      <c r="AJ53" s="891"/>
      <c r="AK53" s="892"/>
      <c r="AL53" s="890"/>
      <c r="AM53" s="888"/>
      <c r="AN53" s="888"/>
      <c r="AO53" s="889"/>
      <c r="AP53" s="893"/>
      <c r="AQ53" s="894"/>
      <c r="AR53" s="895"/>
      <c r="AS53" s="896"/>
      <c r="AT53" s="897"/>
      <c r="AU53" s="879"/>
      <c r="AV53" s="898"/>
      <c r="AW53" s="899"/>
      <c r="AX53" s="879"/>
      <c r="AY53" s="900">
        <v>0</v>
      </c>
      <c r="AZ53" s="901">
        <v>0</v>
      </c>
      <c r="BA53" s="879"/>
      <c r="BB53" s="902">
        <v>0</v>
      </c>
      <c r="BC53" s="903">
        <v>100</v>
      </c>
      <c r="BD53" s="904"/>
      <c r="BE53" s="879"/>
      <c r="BF53" s="905">
        <f t="shared" si="3"/>
        <v>0</v>
      </c>
      <c r="BG53" s="879"/>
      <c r="BH53" s="424">
        <v>50</v>
      </c>
    </row>
    <row r="54" spans="1:168" s="11" customFormat="1" ht="14.25" thickTop="1" thickBot="1" x14ac:dyDescent="0.25">
      <c r="A54" s="1011"/>
      <c r="B54" s="1012" t="s">
        <v>6</v>
      </c>
      <c r="C54" s="20"/>
      <c r="D54" s="1013">
        <f>SUM(D46:D48)</f>
        <v>0</v>
      </c>
      <c r="E54" s="1014">
        <f>SUM(E46:E48)</f>
        <v>472.92</v>
      </c>
      <c r="F54" s="1014">
        <f>E54-D54</f>
        <v>472.92</v>
      </c>
      <c r="G54" s="1015" t="e">
        <f>F54/D54</f>
        <v>#DIV/0!</v>
      </c>
      <c r="H54" s="1014"/>
      <c r="I54" s="1014">
        <f>SUM(I46:I48)</f>
        <v>2700</v>
      </c>
      <c r="J54" s="1014">
        <f>SUM(J46:J48)</f>
        <v>3359.29</v>
      </c>
      <c r="K54" s="1014">
        <f>J54-I54</f>
        <v>659.29</v>
      </c>
      <c r="L54" s="1015">
        <f>K54/I54</f>
        <v>0.24418148148148147</v>
      </c>
      <c r="M54" s="1014"/>
      <c r="N54" s="1016">
        <f>SUM(N46:N48)</f>
        <v>0</v>
      </c>
      <c r="O54" s="1014">
        <f>SUM(O46:O48)</f>
        <v>6149.43</v>
      </c>
      <c r="P54" s="1014">
        <f>O54-N54</f>
        <v>6149.43</v>
      </c>
      <c r="Q54" s="1015" t="e">
        <f>P54/N54</f>
        <v>#DIV/0!</v>
      </c>
      <c r="R54" s="1016"/>
      <c r="S54" s="1016">
        <f>SUM(S46:S48)</f>
        <v>2700</v>
      </c>
      <c r="T54" s="1014">
        <f>SUM(T46:T48)</f>
        <v>0</v>
      </c>
      <c r="U54" s="1014" t="e">
        <f>SUM(U46:U49)</f>
        <v>#REF!</v>
      </c>
      <c r="V54" s="1014" t="e">
        <f>SUM(V46:V49)</f>
        <v>#DIV/0!</v>
      </c>
      <c r="W54" s="1014">
        <f>SUM(W46:W49)</f>
        <v>0</v>
      </c>
      <c r="X54" s="1014">
        <f>SUM(X46:X49)</f>
        <v>75788</v>
      </c>
      <c r="Y54" s="1014">
        <f>SUM(Y46:Y48)</f>
        <v>23802.54</v>
      </c>
      <c r="Z54" s="1014" t="e">
        <f t="shared" ref="Z54:AE54" si="4">SUM(Z46:Z49)</f>
        <v>#REF!</v>
      </c>
      <c r="AA54" s="1014" t="e">
        <f t="shared" si="4"/>
        <v>#DIV/0!</v>
      </c>
      <c r="AB54" s="1014">
        <f t="shared" si="4"/>
        <v>0</v>
      </c>
      <c r="AC54" s="1014" t="e">
        <f t="shared" si="4"/>
        <v>#REF!</v>
      </c>
      <c r="AD54" s="1014">
        <f t="shared" si="4"/>
        <v>0</v>
      </c>
      <c r="AE54" s="1014">
        <f t="shared" si="4"/>
        <v>2900</v>
      </c>
      <c r="AF54" s="1014">
        <f>SUM(AF46:AF48)</f>
        <v>809.98</v>
      </c>
      <c r="AG54" s="1014">
        <f>SUM(AG46:AG49)</f>
        <v>347212.22</v>
      </c>
      <c r="AH54" s="1014" t="e">
        <f>SUM(AH46:AH49)</f>
        <v>#DIV/0!</v>
      </c>
      <c r="AI54" s="1015"/>
      <c r="AJ54" s="1017">
        <f t="shared" ref="AJ54:AJ59" si="5">(AF54+T54+Y54)/3</f>
        <v>8204.1733333333341</v>
      </c>
      <c r="AK54" s="1018"/>
      <c r="AL54" s="1014" t="e">
        <f>SUM(AL46:AL49)</f>
        <v>#REF!</v>
      </c>
      <c r="AM54" s="1014">
        <f>SUM(AM46:AM49)</f>
        <v>199555.07</v>
      </c>
      <c r="AN54" s="1014">
        <f>SUM(AN46:AN49)</f>
        <v>199555.07</v>
      </c>
      <c r="AO54" s="1014" t="e">
        <f>AN54/AL54</f>
        <v>#REF!</v>
      </c>
      <c r="AP54" s="1019">
        <v>0</v>
      </c>
      <c r="AQ54" s="1020">
        <f>SUM(AQ46:AQ49)</f>
        <v>89444.07</v>
      </c>
      <c r="AR54" s="1021"/>
      <c r="AS54" s="1022">
        <f>SUM(AS46:AS49)</f>
        <v>83493</v>
      </c>
      <c r="AT54" s="1023">
        <f>SUM(AT46:AT49)</f>
        <v>97004.09</v>
      </c>
      <c r="AU54" s="293"/>
      <c r="AV54" s="1024">
        <f>SUM(AV46:AV50)</f>
        <v>79966.820000000007</v>
      </c>
      <c r="AW54" s="1025">
        <f>SUM(AW46:AW50)</f>
        <v>88487.459999999992</v>
      </c>
      <c r="AX54" s="293"/>
      <c r="AY54" s="1026">
        <f>SUM(AY46:AY51)</f>
        <v>240000</v>
      </c>
      <c r="AZ54" s="1027">
        <f>SUM(AZ46:AZ53)</f>
        <v>384863.88</v>
      </c>
      <c r="BA54" s="293"/>
      <c r="BB54" s="1028">
        <f>SUM(BB46:BB53)</f>
        <v>73854</v>
      </c>
      <c r="BC54" s="1029">
        <f>SUM(BC48:BC53)</f>
        <v>60231.58</v>
      </c>
      <c r="BD54" s="1030">
        <f t="shared" ref="BD54:BD59" si="6">(BC54/$BC$4)*12</f>
        <v>80308.773333333345</v>
      </c>
      <c r="BE54" s="84"/>
      <c r="BF54" s="652">
        <f>SUM(BF48:BF52)</f>
        <v>195408.82666666666</v>
      </c>
      <c r="BG54" s="84"/>
      <c r="BH54" s="482">
        <f>SUM(BH48:BH53)</f>
        <v>100270</v>
      </c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</row>
    <row r="55" spans="1:168" s="14" customFormat="1" ht="18" customHeight="1" thickTop="1" x14ac:dyDescent="0.2">
      <c r="A55" s="1031" t="s">
        <v>27</v>
      </c>
      <c r="B55" s="1032"/>
      <c r="C55" s="1033"/>
      <c r="D55" s="1034">
        <f>SUM(D54,D44,D41,D36,D21,D18,D14)</f>
        <v>321770</v>
      </c>
      <c r="E55" s="1035">
        <f>SUM(E54,E44,E41,E36,E21,E18,E14)</f>
        <v>359089.7099999999</v>
      </c>
      <c r="F55" s="1036">
        <f>E55-D55</f>
        <v>37319.709999999905</v>
      </c>
      <c r="G55" s="1037">
        <f>F55/D55</f>
        <v>0.11598256518631291</v>
      </c>
      <c r="H55" s="1035"/>
      <c r="I55" s="1035">
        <f>SUM(I54,I44,I41,I36,I21,I18,I14)</f>
        <v>417855</v>
      </c>
      <c r="J55" s="1035">
        <f>SUM(J54,J44,J41,J36,J21,J18,J14)</f>
        <v>420071.45</v>
      </c>
      <c r="K55" s="1036">
        <f>J55-I55</f>
        <v>2216.4500000000116</v>
      </c>
      <c r="L55" s="1037">
        <f>K55/I55</f>
        <v>5.3043519881298814E-3</v>
      </c>
      <c r="M55" s="1035"/>
      <c r="N55" s="1038">
        <f>SUM(N54,N44,N41,N36,N21,N18,N14)</f>
        <v>421005</v>
      </c>
      <c r="O55" s="1035">
        <f>SUM(O54,O44,O41,O36,O21,O18,O14)</f>
        <v>428491.55999999994</v>
      </c>
      <c r="P55" s="1036">
        <f>O55-N55</f>
        <v>7486.5599999999395</v>
      </c>
      <c r="Q55" s="1037">
        <f>P55/N55</f>
        <v>1.7782591655680906E-2</v>
      </c>
      <c r="R55" s="1038"/>
      <c r="S55" s="1038">
        <f>SUM(S54,S44,S41,S36,S21,S18,S14)</f>
        <v>431050</v>
      </c>
      <c r="T55" s="1038">
        <f>SUM(T54,T41,T36,T21,T18,T14)</f>
        <v>69930.01999999999</v>
      </c>
      <c r="U55" s="1036">
        <f>T55-S55</f>
        <v>-361119.98</v>
      </c>
      <c r="V55" s="1037">
        <f>U55/S55</f>
        <v>-0.83776819394501789</v>
      </c>
      <c r="W55" s="1037"/>
      <c r="X55" s="1038">
        <f>SUM(X54,X44,X41,X36,X21,X18,X14)</f>
        <v>204726</v>
      </c>
      <c r="Y55" s="1038">
        <f>SUM(Y54,Y41,Y36,Y21,Y18,Y14)</f>
        <v>98787.09</v>
      </c>
      <c r="Z55" s="1036">
        <f>Y55-X55</f>
        <v>-105938.91</v>
      </c>
      <c r="AA55" s="1037">
        <f>Z55/X55</f>
        <v>-0.51746680929632782</v>
      </c>
      <c r="AB55" s="1037"/>
      <c r="AC55" s="1039">
        <f>(Y55+O55+T55)/3</f>
        <v>199069.55666666664</v>
      </c>
      <c r="AD55" s="1040"/>
      <c r="AE55" s="1038">
        <f>SUM(AE54,AE44,AE41,AE36,AE21,AE18,AE14)</f>
        <v>64050</v>
      </c>
      <c r="AF55" s="1038">
        <f>SUM(AF54,AF41,AF36,AF21,AF18,AF14)</f>
        <v>77450.7</v>
      </c>
      <c r="AG55" s="1036">
        <f>AF55-AE55</f>
        <v>13400.699999999997</v>
      </c>
      <c r="AH55" s="1037">
        <f>AG55/AE55</f>
        <v>0.20922248243559716</v>
      </c>
      <c r="AI55" s="1037"/>
      <c r="AJ55" s="1039">
        <f t="shared" si="5"/>
        <v>82055.936666666661</v>
      </c>
      <c r="AK55" s="1040"/>
      <c r="AL55" s="1038" t="e">
        <f>SUM(AL54,AL41,AL36,AL21,AL18,AL14)</f>
        <v>#REF!</v>
      </c>
      <c r="AM55" s="1038">
        <f>SUM(AM54,AM41,AM36,AM21,AM18,AM14)</f>
        <v>276993.86</v>
      </c>
      <c r="AN55" s="1038" t="e">
        <f>AM55-AL55</f>
        <v>#REF!</v>
      </c>
      <c r="AO55" s="1037" t="e">
        <f>AN55/AL55</f>
        <v>#REF!</v>
      </c>
      <c r="AP55" s="1041">
        <v>144193</v>
      </c>
      <c r="AQ55" s="1042">
        <f>SUM(AQ54,AQ41,AQ36,AQ21,AQ18,AQ14)</f>
        <v>189354.68000000002</v>
      </c>
      <c r="AR55" s="1043"/>
      <c r="AS55" s="1044">
        <f>SUM(AS54,AS41,AS36,AS21,AS18,AS14)</f>
        <v>153073</v>
      </c>
      <c r="AT55" s="1045">
        <f>SUM(AT54,AT41,AT36,AT21,AT18,AT14)</f>
        <v>180425.08</v>
      </c>
      <c r="AU55" s="1046"/>
      <c r="AV55" s="1047">
        <f>SUM(AV54,AV41,AV36,AV21,AV18,AV14)</f>
        <v>150316.82</v>
      </c>
      <c r="AW55" s="1048">
        <f>SUM(AW54,AW41,AW36,AW21,AW18,AW14)</f>
        <v>178724.87</v>
      </c>
      <c r="AX55" s="1046"/>
      <c r="AY55" s="1049">
        <f>SUM(AY54,AY44,AY41,AY36,AY21,AY18,AY14)</f>
        <v>683775</v>
      </c>
      <c r="AZ55" s="1050">
        <f>SUM(AZ54,AZ41,AZ36,AZ21,AZ18,AZ14)</f>
        <v>471987.24</v>
      </c>
      <c r="BA55" s="1046"/>
      <c r="BB55" s="1051">
        <f>SUM(BB54,BB44,BB41,BB36,BB21,BB18,BB14)</f>
        <v>603753</v>
      </c>
      <c r="BC55" s="1052">
        <f>SUM(BC54,BC41,BC36,BC21,BC18,BC14)</f>
        <v>134953.72</v>
      </c>
      <c r="BD55" s="1053">
        <f t="shared" si="6"/>
        <v>179938.29333333333</v>
      </c>
      <c r="BE55" s="1054"/>
      <c r="BF55" s="1055">
        <f>SUM(BF48:BF54)</f>
        <v>390817.65333333332</v>
      </c>
      <c r="BG55" s="1054"/>
      <c r="BH55" s="1056">
        <f>SUM(BH14,BH18,BH21,BH36,BH41,BH44,BH54)</f>
        <v>601897.54</v>
      </c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</row>
    <row r="56" spans="1:168" s="30" customFormat="1" ht="18" hidden="1" customHeight="1" x14ac:dyDescent="0.2">
      <c r="A56" s="26"/>
      <c r="B56" s="31" t="s">
        <v>154</v>
      </c>
      <c r="C56" s="27"/>
      <c r="D56" s="28"/>
      <c r="E56" s="42">
        <v>100025.85</v>
      </c>
      <c r="F56" s="43"/>
      <c r="G56" s="44"/>
      <c r="H56" s="42"/>
      <c r="I56" s="42"/>
      <c r="J56" s="42">
        <v>165974.15</v>
      </c>
      <c r="K56" s="42"/>
      <c r="L56" s="71"/>
      <c r="M56" s="28"/>
      <c r="N56" s="40">
        <v>34000</v>
      </c>
      <c r="O56" s="42">
        <v>34000</v>
      </c>
      <c r="P56" s="40"/>
      <c r="Q56" s="68"/>
      <c r="R56" s="38"/>
      <c r="S56" s="38"/>
      <c r="T56" s="42"/>
      <c r="U56" s="40"/>
      <c r="V56" s="68"/>
      <c r="W56" s="40"/>
      <c r="X56" s="28"/>
      <c r="Y56" s="28"/>
      <c r="Z56" s="40"/>
      <c r="AA56" s="68"/>
      <c r="AB56" s="40"/>
      <c r="AC56" s="100">
        <f>(Y56+O56+T56)/3</f>
        <v>11333.333333333334</v>
      </c>
      <c r="AE56" s="28"/>
      <c r="AF56" s="42">
        <v>165974.15</v>
      </c>
      <c r="AG56" s="40"/>
      <c r="AH56" s="68"/>
      <c r="AI56" s="40"/>
      <c r="AJ56" s="100">
        <f t="shared" si="5"/>
        <v>55324.716666666667</v>
      </c>
      <c r="AL56" s="28"/>
      <c r="AM56" s="42" t="e">
        <f>(#REF!/#REF!)*12</f>
        <v>#REF!</v>
      </c>
      <c r="AN56" s="40"/>
      <c r="AO56" s="40"/>
      <c r="AP56" s="248"/>
      <c r="AQ56" s="249"/>
      <c r="AS56" s="256"/>
      <c r="AT56" s="257"/>
      <c r="AU56" s="297"/>
      <c r="AV56" s="266"/>
      <c r="AW56" s="267"/>
      <c r="AX56" s="297"/>
      <c r="AY56" s="388"/>
      <c r="AZ56" s="389"/>
      <c r="BA56" s="297"/>
      <c r="BB56" s="401"/>
      <c r="BC56" s="402">
        <v>165974.15</v>
      </c>
      <c r="BD56" s="403">
        <f t="shared" si="6"/>
        <v>221298.86666666664</v>
      </c>
      <c r="BE56" s="297"/>
      <c r="BF56" s="652" t="e">
        <f>AVERAGE(AQ56,AT56,AW56)</f>
        <v>#DIV/0!</v>
      </c>
      <c r="BG56" s="297"/>
      <c r="BH56" s="811"/>
    </row>
    <row r="57" spans="1:168" s="30" customFormat="1" ht="18" hidden="1" customHeight="1" x14ac:dyDescent="0.2">
      <c r="A57" s="26"/>
      <c r="B57" s="31" t="s">
        <v>156</v>
      </c>
      <c r="C57" s="27"/>
      <c r="D57" s="28"/>
      <c r="E57" s="42"/>
      <c r="F57" s="43"/>
      <c r="G57" s="44"/>
      <c r="H57" s="42"/>
      <c r="I57" s="42"/>
      <c r="J57" s="42"/>
      <c r="K57" s="42"/>
      <c r="L57" s="71"/>
      <c r="M57" s="28"/>
      <c r="N57" s="40">
        <v>50000</v>
      </c>
      <c r="O57" s="42">
        <v>50000</v>
      </c>
      <c r="P57" s="40"/>
      <c r="Q57" s="68"/>
      <c r="R57" s="38"/>
      <c r="S57" s="38"/>
      <c r="T57" s="42"/>
      <c r="U57" s="40"/>
      <c r="V57" s="68"/>
      <c r="W57" s="40"/>
      <c r="X57" s="28"/>
      <c r="Y57" s="28"/>
      <c r="Z57" s="40"/>
      <c r="AA57" s="68"/>
      <c r="AB57" s="40"/>
      <c r="AC57" s="100">
        <f>(Y57+O57+T57)/3</f>
        <v>16666.666666666668</v>
      </c>
      <c r="AE57" s="28"/>
      <c r="AF57" s="42"/>
      <c r="AG57" s="40"/>
      <c r="AH57" s="68"/>
      <c r="AI57" s="40"/>
      <c r="AJ57" s="100">
        <f t="shared" si="5"/>
        <v>0</v>
      </c>
      <c r="AL57" s="28"/>
      <c r="AM57" s="42" t="e">
        <f>(#REF!/#REF!)*12</f>
        <v>#REF!</v>
      </c>
      <c r="AN57" s="40"/>
      <c r="AO57" s="40"/>
      <c r="AP57" s="248"/>
      <c r="AQ57" s="249"/>
      <c r="AS57" s="256"/>
      <c r="AT57" s="257"/>
      <c r="AU57" s="297"/>
      <c r="AV57" s="266"/>
      <c r="AW57" s="267"/>
      <c r="AX57" s="297"/>
      <c r="AY57" s="388"/>
      <c r="AZ57" s="389"/>
      <c r="BA57" s="297"/>
      <c r="BB57" s="401"/>
      <c r="BC57" s="402"/>
      <c r="BD57" s="403">
        <f t="shared" si="6"/>
        <v>0</v>
      </c>
      <c r="BE57" s="297"/>
      <c r="BF57" s="652" t="e">
        <f>AVERAGE(AQ57,AT57,AW57)</f>
        <v>#DIV/0!</v>
      </c>
      <c r="BG57" s="297"/>
      <c r="BH57" s="812"/>
    </row>
    <row r="58" spans="1:168" s="30" customFormat="1" ht="18" hidden="1" customHeight="1" x14ac:dyDescent="0.2">
      <c r="A58" s="26"/>
      <c r="B58" s="31" t="s">
        <v>159</v>
      </c>
      <c r="C58" s="27"/>
      <c r="D58" s="28"/>
      <c r="E58" s="42"/>
      <c r="F58" s="43"/>
      <c r="G58" s="44"/>
      <c r="H58" s="42"/>
      <c r="I58" s="42"/>
      <c r="J58" s="42"/>
      <c r="K58" s="42"/>
      <c r="L58" s="71"/>
      <c r="M58" s="28"/>
      <c r="N58" s="40">
        <v>0</v>
      </c>
      <c r="O58" s="42">
        <v>0</v>
      </c>
      <c r="P58" s="40"/>
      <c r="Q58" s="68"/>
      <c r="R58" s="38"/>
      <c r="S58" s="38"/>
      <c r="T58" s="42"/>
      <c r="U58" s="40"/>
      <c r="V58" s="68"/>
      <c r="W58" s="40"/>
      <c r="X58" s="28"/>
      <c r="Y58" s="28"/>
      <c r="Z58" s="40"/>
      <c r="AA58" s="68"/>
      <c r="AB58" s="40"/>
      <c r="AC58" s="100">
        <f>(Y58+O58+T58)/3</f>
        <v>0</v>
      </c>
      <c r="AE58" s="28"/>
      <c r="AF58" s="42"/>
      <c r="AG58" s="40"/>
      <c r="AH58" s="68"/>
      <c r="AI58" s="40"/>
      <c r="AJ58" s="100">
        <f t="shared" si="5"/>
        <v>0</v>
      </c>
      <c r="AL58" s="28"/>
      <c r="AM58" s="42" t="e">
        <f>(#REF!/#REF!)*12</f>
        <v>#REF!</v>
      </c>
      <c r="AN58" s="40"/>
      <c r="AO58" s="40"/>
      <c r="AP58" s="248"/>
      <c r="AQ58" s="249"/>
      <c r="AS58" s="256"/>
      <c r="AT58" s="257"/>
      <c r="AU58" s="297"/>
      <c r="AV58" s="266"/>
      <c r="AW58" s="267"/>
      <c r="AX58" s="297"/>
      <c r="AY58" s="388"/>
      <c r="AZ58" s="389"/>
      <c r="BA58" s="297"/>
      <c r="BB58" s="401"/>
      <c r="BC58" s="402"/>
      <c r="BD58" s="403">
        <f t="shared" si="6"/>
        <v>0</v>
      </c>
      <c r="BE58" s="297"/>
      <c r="BF58" s="652" t="e">
        <f>AVERAGE(AQ58,AT58,AW58)</f>
        <v>#DIV/0!</v>
      </c>
      <c r="BG58" s="297"/>
      <c r="BH58" s="812"/>
    </row>
    <row r="59" spans="1:168" s="37" customFormat="1" ht="18" hidden="1" customHeight="1" thickBot="1" x14ac:dyDescent="0.25">
      <c r="A59" s="32" t="s">
        <v>155</v>
      </c>
      <c r="B59" s="33"/>
      <c r="C59" s="27"/>
      <c r="D59" s="34"/>
      <c r="E59" s="39">
        <f>SUM(E55:E58)</f>
        <v>459115.55999999994</v>
      </c>
      <c r="F59" s="35"/>
      <c r="G59" s="36"/>
      <c r="H59" s="34"/>
      <c r="I59" s="34"/>
      <c r="J59" s="39">
        <f>SUM(J55:J58)</f>
        <v>586045.6</v>
      </c>
      <c r="K59" s="39"/>
      <c r="L59" s="69"/>
      <c r="M59" s="34"/>
      <c r="N59" s="39">
        <f>SUM(N55:N58)</f>
        <v>505005</v>
      </c>
      <c r="O59" s="34">
        <f>SUM(O55:O58)</f>
        <v>512491.55999999994</v>
      </c>
      <c r="P59" s="39"/>
      <c r="Q59" s="69"/>
      <c r="R59" s="39"/>
      <c r="S59" s="39"/>
      <c r="T59" s="39"/>
      <c r="U59" s="39"/>
      <c r="V59" s="69"/>
      <c r="W59" s="39"/>
      <c r="X59" s="34"/>
      <c r="Y59" s="34"/>
      <c r="Z59" s="39"/>
      <c r="AA59" s="69"/>
      <c r="AB59" s="39"/>
      <c r="AC59" s="101">
        <f>(Y59+O59+T59)/3</f>
        <v>170830.52</v>
      </c>
      <c r="AE59" s="34"/>
      <c r="AF59" s="39">
        <f>SUM(AF55:AF58)</f>
        <v>243424.84999999998</v>
      </c>
      <c r="AG59" s="39"/>
      <c r="AH59" s="69"/>
      <c r="AI59" s="39"/>
      <c r="AJ59" s="101">
        <f t="shared" si="5"/>
        <v>81141.616666666654</v>
      </c>
      <c r="AL59" s="34"/>
      <c r="AM59" s="39" t="e">
        <f>(#REF!/#REF!)*12</f>
        <v>#REF!</v>
      </c>
      <c r="AN59" s="39"/>
      <c r="AO59" s="39"/>
      <c r="AP59" s="250"/>
      <c r="AQ59" s="251"/>
      <c r="AS59" s="258"/>
      <c r="AT59" s="259"/>
      <c r="AU59" s="297"/>
      <c r="AV59" s="268"/>
      <c r="AW59" s="269"/>
      <c r="AX59" s="297"/>
      <c r="AY59" s="390"/>
      <c r="AZ59" s="391"/>
      <c r="BA59" s="297"/>
      <c r="BB59" s="404"/>
      <c r="BC59" s="405">
        <f>SUM(BC55:BC58)</f>
        <v>300927.87</v>
      </c>
      <c r="BD59" s="406">
        <f t="shared" si="6"/>
        <v>401237.16000000003</v>
      </c>
      <c r="BE59" s="297"/>
      <c r="BF59" s="652" t="e">
        <f>AVERAGE(AQ59,AT59,AW59)</f>
        <v>#DIV/0!</v>
      </c>
      <c r="BG59" s="297"/>
      <c r="BH59" s="658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</row>
    <row r="60" spans="1:168" ht="18" customHeight="1" x14ac:dyDescent="0.2">
      <c r="A60" s="6" t="s">
        <v>28</v>
      </c>
      <c r="D60" s="8"/>
      <c r="E60" s="8"/>
      <c r="F60" s="19"/>
      <c r="G60" s="10"/>
      <c r="H60" s="8"/>
      <c r="I60" s="8"/>
      <c r="J60" s="8"/>
      <c r="K60" s="8"/>
      <c r="L60" s="10"/>
      <c r="M60" s="19"/>
      <c r="N60" s="25"/>
      <c r="O60" s="19"/>
      <c r="P60" s="25"/>
      <c r="Q60" s="67"/>
      <c r="R60" s="25"/>
      <c r="S60" s="25"/>
      <c r="T60" s="8"/>
      <c r="U60" s="25"/>
      <c r="V60" s="67"/>
      <c r="W60" s="75"/>
      <c r="X60" s="78"/>
      <c r="Y60" s="78"/>
      <c r="Z60" s="25"/>
      <c r="AA60" s="67"/>
      <c r="AB60" s="75"/>
      <c r="AC60" s="102"/>
      <c r="AF60" s="8"/>
      <c r="AG60" s="25"/>
      <c r="AH60" s="67"/>
      <c r="AI60" s="75"/>
      <c r="AJ60" s="102"/>
      <c r="AM60" s="8"/>
      <c r="AN60" s="25"/>
      <c r="AO60" s="75"/>
      <c r="AP60" s="246"/>
      <c r="AQ60" s="247"/>
      <c r="AS60" s="255"/>
      <c r="AT60" s="237"/>
      <c r="AU60" s="84"/>
      <c r="AV60" s="264"/>
      <c r="AW60" s="265"/>
      <c r="AX60" s="84"/>
      <c r="AY60" s="386"/>
      <c r="AZ60" s="387"/>
      <c r="BA60" s="84"/>
      <c r="BB60" s="398"/>
      <c r="BC60" s="399"/>
      <c r="BD60" s="400"/>
      <c r="BE60" s="297"/>
      <c r="BF60" s="652"/>
      <c r="BG60" s="297"/>
      <c r="BH60" s="416"/>
    </row>
    <row r="61" spans="1:168" ht="18" customHeight="1" x14ac:dyDescent="0.2">
      <c r="A61" s="4">
        <v>4000</v>
      </c>
      <c r="B61" s="5" t="s">
        <v>84</v>
      </c>
      <c r="C61" s="20"/>
      <c r="D61" s="8"/>
      <c r="E61" s="8"/>
      <c r="F61" s="19"/>
      <c r="G61" s="10"/>
      <c r="H61" s="8"/>
      <c r="I61" s="8"/>
      <c r="J61" s="8"/>
      <c r="K61" s="8"/>
      <c r="L61" s="10"/>
      <c r="M61" s="19"/>
      <c r="N61" s="25"/>
      <c r="O61" s="19"/>
      <c r="P61" s="25"/>
      <c r="Q61" s="67"/>
      <c r="R61" s="25"/>
      <c r="S61" s="25"/>
      <c r="T61" s="8"/>
      <c r="U61" s="25"/>
      <c r="V61" s="67"/>
      <c r="W61" s="75"/>
      <c r="X61" s="78"/>
      <c r="Y61" s="78"/>
      <c r="Z61" s="25"/>
      <c r="AA61" s="67"/>
      <c r="AB61" s="75"/>
      <c r="AC61" s="102"/>
      <c r="AF61" s="8"/>
      <c r="AG61" s="25"/>
      <c r="AH61" s="67"/>
      <c r="AI61" s="75"/>
      <c r="AJ61" s="102"/>
      <c r="AM61" s="8"/>
      <c r="AN61" s="25"/>
      <c r="AO61" s="75"/>
      <c r="AP61" s="246"/>
      <c r="AQ61" s="247"/>
      <c r="AS61" s="255"/>
      <c r="AT61" s="237"/>
      <c r="AU61" s="84"/>
      <c r="AV61" s="264"/>
      <c r="AW61" s="265"/>
      <c r="AX61" s="84"/>
      <c r="AY61" s="386"/>
      <c r="AZ61" s="387"/>
      <c r="BA61" s="84"/>
      <c r="BB61" s="398"/>
      <c r="BC61" s="399"/>
      <c r="BD61" s="400"/>
      <c r="BE61" s="84"/>
      <c r="BF61" s="652"/>
      <c r="BG61" s="84"/>
      <c r="BH61" s="416"/>
    </row>
    <row r="62" spans="1:168" ht="10.5" hidden="1" customHeight="1" x14ac:dyDescent="0.2">
      <c r="A62" s="2">
        <v>41130</v>
      </c>
      <c r="B62" s="1" t="s">
        <v>85</v>
      </c>
      <c r="D62" s="8">
        <v>2400</v>
      </c>
      <c r="E62" s="8">
        <v>2375</v>
      </c>
      <c r="F62" s="19">
        <f>D62-E62</f>
        <v>25</v>
      </c>
      <c r="G62" s="23">
        <f>F62/D62</f>
        <v>1.0416666666666666E-2</v>
      </c>
      <c r="H62" s="8"/>
      <c r="I62" s="8">
        <v>0</v>
      </c>
      <c r="J62" s="8">
        <v>0</v>
      </c>
      <c r="K62" s="19">
        <f>I62-J62</f>
        <v>0</v>
      </c>
      <c r="L62" s="23" t="e">
        <f>K62/I62</f>
        <v>#DIV/0!</v>
      </c>
      <c r="M62" s="19"/>
      <c r="N62" s="25">
        <v>0</v>
      </c>
      <c r="O62" s="19">
        <v>0</v>
      </c>
      <c r="P62" s="19">
        <f>N62-O62</f>
        <v>0</v>
      </c>
      <c r="Q62" s="62" t="e">
        <f>P62/N62</f>
        <v>#DIV/0!</v>
      </c>
      <c r="R62" s="25"/>
      <c r="S62" s="25">
        <v>0</v>
      </c>
      <c r="T62" s="8">
        <v>0</v>
      </c>
      <c r="U62" s="19">
        <f t="shared" ref="U62:U68" si="7">S62-T62</f>
        <v>0</v>
      </c>
      <c r="V62" s="62" t="e">
        <f t="shared" ref="V62:V68" si="8">U62/S62</f>
        <v>#DIV/0!</v>
      </c>
      <c r="W62" s="74"/>
      <c r="X62" s="78">
        <v>0</v>
      </c>
      <c r="Y62" s="78">
        <v>0</v>
      </c>
      <c r="Z62" s="19">
        <f t="shared" ref="Z62:Z68" si="9">X62-Y62</f>
        <v>0</v>
      </c>
      <c r="AA62" s="62" t="e">
        <f t="shared" ref="AA62:AA68" si="10">Z62/X62</f>
        <v>#DIV/0!</v>
      </c>
      <c r="AB62" s="74"/>
      <c r="AC62" s="99">
        <f t="shared" ref="AC62:AC68" si="11">(Y62+O62+T62)/3</f>
        <v>0</v>
      </c>
      <c r="AE62" s="78">
        <v>0</v>
      </c>
      <c r="AF62" s="8">
        <v>0</v>
      </c>
      <c r="AG62" s="19">
        <f t="shared" ref="AG62:AG68" si="12">AE62-AF62</f>
        <v>0</v>
      </c>
      <c r="AH62" s="62" t="e">
        <f t="shared" ref="AH62:AH68" si="13">AG62/AE62</f>
        <v>#DIV/0!</v>
      </c>
      <c r="AI62" s="74"/>
      <c r="AJ62" s="99">
        <f t="shared" ref="AJ62:AJ68" si="14">(AF62+T62+Y62)/3</f>
        <v>0</v>
      </c>
      <c r="AL62" s="78">
        <v>0</v>
      </c>
      <c r="AM62" s="8">
        <v>0</v>
      </c>
      <c r="AN62" s="19">
        <f t="shared" ref="AN62:AN68" si="15">AL62-AM62</f>
        <v>0</v>
      </c>
      <c r="AO62" s="74" t="e">
        <f t="shared" ref="AO62:AO68" si="16">AN62/AL62</f>
        <v>#DIV/0!</v>
      </c>
      <c r="AP62" s="246"/>
      <c r="AQ62" s="247">
        <v>0</v>
      </c>
      <c r="AS62" s="255">
        <v>0</v>
      </c>
      <c r="AT62" s="237">
        <v>0</v>
      </c>
      <c r="AU62" s="84"/>
      <c r="AV62" s="264">
        <v>0</v>
      </c>
      <c r="AW62" s="265">
        <v>0</v>
      </c>
      <c r="AX62" s="84"/>
      <c r="AY62" s="386">
        <v>0</v>
      </c>
      <c r="AZ62" s="387">
        <v>0</v>
      </c>
      <c r="BA62" s="84"/>
      <c r="BB62" s="398">
        <v>0</v>
      </c>
      <c r="BC62" s="399">
        <v>0</v>
      </c>
      <c r="BD62" s="400">
        <f t="shared" ref="BD62:BD68" si="17">(BC62/$BC$4)*12</f>
        <v>0</v>
      </c>
      <c r="BE62" s="84"/>
      <c r="BF62" s="652">
        <f>AVERAGE(AQ62,AT62,AW62)</f>
        <v>0</v>
      </c>
      <c r="BG62" s="84"/>
      <c r="BH62" s="416"/>
    </row>
    <row r="63" spans="1:168" ht="10.5" hidden="1" customHeight="1" x14ac:dyDescent="0.2">
      <c r="A63" s="94" t="s">
        <v>167</v>
      </c>
      <c r="B63" s="93" t="s">
        <v>157</v>
      </c>
      <c r="D63" s="8"/>
      <c r="E63" s="8"/>
      <c r="F63" s="19"/>
      <c r="G63" s="23"/>
      <c r="H63" s="8"/>
      <c r="I63" s="8"/>
      <c r="J63" s="8"/>
      <c r="K63" s="19"/>
      <c r="L63" s="23"/>
      <c r="M63" s="19"/>
      <c r="N63" s="25"/>
      <c r="O63" s="19"/>
      <c r="P63" s="19"/>
      <c r="Q63" s="62"/>
      <c r="R63" s="25"/>
      <c r="S63" s="25">
        <v>0</v>
      </c>
      <c r="T63" s="8">
        <v>0</v>
      </c>
      <c r="U63" s="19">
        <f t="shared" si="7"/>
        <v>0</v>
      </c>
      <c r="V63" s="62" t="e">
        <f t="shared" si="8"/>
        <v>#DIV/0!</v>
      </c>
      <c r="W63" s="74"/>
      <c r="X63" s="78">
        <v>0</v>
      </c>
      <c r="Y63" s="78">
        <v>0</v>
      </c>
      <c r="Z63" s="19">
        <f t="shared" si="9"/>
        <v>0</v>
      </c>
      <c r="AA63" s="62" t="e">
        <f t="shared" si="10"/>
        <v>#DIV/0!</v>
      </c>
      <c r="AB63" s="74"/>
      <c r="AC63" s="99">
        <f t="shared" si="11"/>
        <v>0</v>
      </c>
      <c r="AE63" s="78">
        <v>0</v>
      </c>
      <c r="AF63" s="8">
        <v>0</v>
      </c>
      <c r="AG63" s="19">
        <f t="shared" si="12"/>
        <v>0</v>
      </c>
      <c r="AH63" s="62" t="e">
        <f t="shared" si="13"/>
        <v>#DIV/0!</v>
      </c>
      <c r="AI63" s="74"/>
      <c r="AJ63" s="99">
        <f t="shared" si="14"/>
        <v>0</v>
      </c>
      <c r="AL63" s="78">
        <v>0</v>
      </c>
      <c r="AM63" s="8">
        <v>0</v>
      </c>
      <c r="AN63" s="19">
        <f t="shared" si="15"/>
        <v>0</v>
      </c>
      <c r="AO63" s="74" t="e">
        <f t="shared" si="16"/>
        <v>#DIV/0!</v>
      </c>
      <c r="AP63" s="246"/>
      <c r="AQ63" s="247">
        <v>0</v>
      </c>
      <c r="AS63" s="255">
        <v>0</v>
      </c>
      <c r="AT63" s="237">
        <v>0</v>
      </c>
      <c r="AU63" s="84"/>
      <c r="AV63" s="264">
        <v>0</v>
      </c>
      <c r="AW63" s="265">
        <v>0</v>
      </c>
      <c r="AX63" s="84"/>
      <c r="AY63" s="386">
        <v>0</v>
      </c>
      <c r="AZ63" s="387">
        <v>0</v>
      </c>
      <c r="BA63" s="84"/>
      <c r="BB63" s="398">
        <v>0</v>
      </c>
      <c r="BC63" s="399">
        <v>0</v>
      </c>
      <c r="BD63" s="400">
        <f t="shared" si="17"/>
        <v>0</v>
      </c>
      <c r="BE63" s="84"/>
      <c r="BF63" s="652">
        <f>AVERAGE(AQ63,AT63,AW63)</f>
        <v>0</v>
      </c>
      <c r="BG63" s="84"/>
      <c r="BH63" s="416"/>
    </row>
    <row r="64" spans="1:168" ht="10.5" hidden="1" customHeight="1" x14ac:dyDescent="0.2">
      <c r="A64" s="94" t="s">
        <v>168</v>
      </c>
      <c r="B64" s="93" t="s">
        <v>158</v>
      </c>
      <c r="D64" s="8"/>
      <c r="E64" s="8"/>
      <c r="F64" s="19"/>
      <c r="G64" s="23"/>
      <c r="H64" s="8"/>
      <c r="I64" s="8"/>
      <c r="J64" s="8"/>
      <c r="K64" s="19"/>
      <c r="L64" s="23"/>
      <c r="M64" s="19"/>
      <c r="N64" s="25"/>
      <c r="O64" s="19"/>
      <c r="P64" s="19"/>
      <c r="Q64" s="62"/>
      <c r="R64" s="25"/>
      <c r="S64" s="25">
        <v>0</v>
      </c>
      <c r="T64" s="8">
        <v>0</v>
      </c>
      <c r="U64" s="19">
        <f t="shared" si="7"/>
        <v>0</v>
      </c>
      <c r="V64" s="62" t="e">
        <f t="shared" si="8"/>
        <v>#DIV/0!</v>
      </c>
      <c r="W64" s="74"/>
      <c r="X64" s="78">
        <v>0</v>
      </c>
      <c r="Y64" s="78">
        <v>0</v>
      </c>
      <c r="Z64" s="19">
        <f t="shared" si="9"/>
        <v>0</v>
      </c>
      <c r="AA64" s="62" t="e">
        <f t="shared" si="10"/>
        <v>#DIV/0!</v>
      </c>
      <c r="AB64" s="74"/>
      <c r="AC64" s="99">
        <f t="shared" si="11"/>
        <v>0</v>
      </c>
      <c r="AE64" s="78">
        <v>0</v>
      </c>
      <c r="AF64" s="8">
        <v>0</v>
      </c>
      <c r="AG64" s="19">
        <f t="shared" si="12"/>
        <v>0</v>
      </c>
      <c r="AH64" s="62" t="e">
        <f t="shared" si="13"/>
        <v>#DIV/0!</v>
      </c>
      <c r="AI64" s="74"/>
      <c r="AJ64" s="99">
        <f t="shared" si="14"/>
        <v>0</v>
      </c>
      <c r="AL64" s="78">
        <v>0</v>
      </c>
      <c r="AM64" s="8">
        <v>0</v>
      </c>
      <c r="AN64" s="19">
        <f t="shared" si="15"/>
        <v>0</v>
      </c>
      <c r="AO64" s="74" t="e">
        <f t="shared" si="16"/>
        <v>#DIV/0!</v>
      </c>
      <c r="AP64" s="246"/>
      <c r="AQ64" s="247">
        <v>0</v>
      </c>
      <c r="AS64" s="255">
        <v>0</v>
      </c>
      <c r="AT64" s="237">
        <v>0</v>
      </c>
      <c r="AU64" s="84"/>
      <c r="AV64" s="264">
        <v>0</v>
      </c>
      <c r="AW64" s="265">
        <v>0</v>
      </c>
      <c r="AX64" s="84"/>
      <c r="AY64" s="386">
        <v>0</v>
      </c>
      <c r="AZ64" s="387">
        <v>0</v>
      </c>
      <c r="BA64" s="84"/>
      <c r="BB64" s="398">
        <v>0</v>
      </c>
      <c r="BC64" s="399">
        <v>0</v>
      </c>
      <c r="BD64" s="400">
        <f t="shared" si="17"/>
        <v>0</v>
      </c>
      <c r="BE64" s="84"/>
      <c r="BF64" s="652">
        <f>AVERAGE(AQ64,AT64,AW64)</f>
        <v>0</v>
      </c>
      <c r="BG64" s="84"/>
      <c r="BH64" s="472"/>
    </row>
    <row r="65" spans="1:168" ht="10.5" customHeight="1" x14ac:dyDescent="0.2">
      <c r="A65" s="195">
        <v>43310</v>
      </c>
      <c r="B65" s="302" t="s">
        <v>86</v>
      </c>
      <c r="D65" s="757">
        <v>0</v>
      </c>
      <c r="E65" s="172">
        <v>0</v>
      </c>
      <c r="F65" s="172">
        <f>D65-E65</f>
        <v>0</v>
      </c>
      <c r="G65" s="174" t="e">
        <f>F65/D65</f>
        <v>#DIV/0!</v>
      </c>
      <c r="H65" s="172"/>
      <c r="I65" s="172">
        <v>0</v>
      </c>
      <c r="J65" s="172">
        <v>0</v>
      </c>
      <c r="K65" s="172">
        <f>I65-J65</f>
        <v>0</v>
      </c>
      <c r="L65" s="174" t="e">
        <f>K65/I65</f>
        <v>#DIV/0!</v>
      </c>
      <c r="M65" s="172"/>
      <c r="N65" s="173">
        <v>0</v>
      </c>
      <c r="O65" s="172">
        <v>0</v>
      </c>
      <c r="P65" s="172">
        <f>N65-O65</f>
        <v>0</v>
      </c>
      <c r="Q65" s="196" t="e">
        <f>P65/N65</f>
        <v>#DIV/0!</v>
      </c>
      <c r="R65" s="173"/>
      <c r="S65" s="173">
        <v>0</v>
      </c>
      <c r="T65" s="172">
        <v>0</v>
      </c>
      <c r="U65" s="172">
        <f t="shared" si="7"/>
        <v>0</v>
      </c>
      <c r="V65" s="196" t="e">
        <f t="shared" si="8"/>
        <v>#DIV/0!</v>
      </c>
      <c r="W65" s="196"/>
      <c r="X65" s="190">
        <v>0</v>
      </c>
      <c r="Y65" s="190">
        <v>0</v>
      </c>
      <c r="Z65" s="172">
        <f t="shared" si="9"/>
        <v>0</v>
      </c>
      <c r="AA65" s="196" t="e">
        <f t="shared" si="10"/>
        <v>#DIV/0!</v>
      </c>
      <c r="AB65" s="196"/>
      <c r="AC65" s="702">
        <f t="shared" si="11"/>
        <v>0</v>
      </c>
      <c r="AD65" s="187"/>
      <c r="AE65" s="190">
        <v>0</v>
      </c>
      <c r="AF65" s="172">
        <v>0</v>
      </c>
      <c r="AG65" s="172">
        <f t="shared" si="12"/>
        <v>0</v>
      </c>
      <c r="AH65" s="196" t="e">
        <f t="shared" si="13"/>
        <v>#DIV/0!</v>
      </c>
      <c r="AI65" s="196"/>
      <c r="AJ65" s="702">
        <f t="shared" si="14"/>
        <v>0</v>
      </c>
      <c r="AK65" s="187"/>
      <c r="AL65" s="190">
        <v>0</v>
      </c>
      <c r="AM65" s="172">
        <v>0</v>
      </c>
      <c r="AN65" s="172">
        <f t="shared" si="15"/>
        <v>0</v>
      </c>
      <c r="AO65" s="196" t="e">
        <f t="shared" si="16"/>
        <v>#DIV/0!</v>
      </c>
      <c r="AP65" s="703"/>
      <c r="AQ65" s="704">
        <v>0</v>
      </c>
      <c r="AR65" s="204"/>
      <c r="AS65" s="768">
        <v>0</v>
      </c>
      <c r="AT65" s="769">
        <v>260.39999999999998</v>
      </c>
      <c r="AU65" s="84"/>
      <c r="AV65" s="779">
        <v>500</v>
      </c>
      <c r="AW65" s="780">
        <v>0</v>
      </c>
      <c r="AX65" s="84"/>
      <c r="AY65" s="793">
        <v>1000</v>
      </c>
      <c r="AZ65" s="794">
        <v>0</v>
      </c>
      <c r="BA65" s="84"/>
      <c r="BB65" s="802">
        <v>500</v>
      </c>
      <c r="BC65" s="706">
        <v>0</v>
      </c>
      <c r="BD65" s="803">
        <f t="shared" si="17"/>
        <v>0</v>
      </c>
      <c r="BE65" s="84"/>
      <c r="BF65" s="660">
        <f>AVERAGE(AT65,AW65,AZ65)</f>
        <v>86.8</v>
      </c>
      <c r="BG65" s="84"/>
      <c r="BH65" s="416">
        <v>0</v>
      </c>
    </row>
    <row r="66" spans="1:168" x14ac:dyDescent="0.2">
      <c r="A66" s="195">
        <v>44200</v>
      </c>
      <c r="B66" s="302" t="s">
        <v>353</v>
      </c>
      <c r="D66" s="757">
        <v>650</v>
      </c>
      <c r="E66" s="172">
        <v>1345</v>
      </c>
      <c r="F66" s="172">
        <f>D66-E66</f>
        <v>-695</v>
      </c>
      <c r="G66" s="174">
        <f>F66/D66</f>
        <v>-1.0692307692307692</v>
      </c>
      <c r="H66" s="172"/>
      <c r="I66" s="172">
        <v>400</v>
      </c>
      <c r="J66" s="172">
        <v>762.6</v>
      </c>
      <c r="K66" s="172">
        <f>I66-J66</f>
        <v>-362.6</v>
      </c>
      <c r="L66" s="174">
        <f>K66/I66</f>
        <v>-0.90650000000000008</v>
      </c>
      <c r="M66" s="172"/>
      <c r="N66" s="173">
        <v>500</v>
      </c>
      <c r="O66" s="172">
        <v>1438.6</v>
      </c>
      <c r="P66" s="172">
        <f>N66-O66</f>
        <v>-938.59999999999991</v>
      </c>
      <c r="Q66" s="196">
        <f>P66/N66</f>
        <v>-1.8771999999999998</v>
      </c>
      <c r="R66" s="173"/>
      <c r="S66" s="173">
        <v>700</v>
      </c>
      <c r="T66" s="172">
        <v>1168.07</v>
      </c>
      <c r="U66" s="172">
        <f t="shared" si="7"/>
        <v>-468.06999999999994</v>
      </c>
      <c r="V66" s="196">
        <f t="shared" si="8"/>
        <v>-0.66867142857142847</v>
      </c>
      <c r="W66" s="196"/>
      <c r="X66" s="190">
        <v>1250</v>
      </c>
      <c r="Y66" s="190">
        <v>535.14</v>
      </c>
      <c r="Z66" s="172">
        <f t="shared" si="9"/>
        <v>714.86</v>
      </c>
      <c r="AA66" s="196">
        <f t="shared" si="10"/>
        <v>0.57188800000000006</v>
      </c>
      <c r="AB66" s="196"/>
      <c r="AC66" s="702">
        <f t="shared" si="11"/>
        <v>1047.2699999999998</v>
      </c>
      <c r="AD66" s="187"/>
      <c r="AE66" s="190">
        <v>1000</v>
      </c>
      <c r="AF66" s="172">
        <v>548.65</v>
      </c>
      <c r="AG66" s="172">
        <f t="shared" si="12"/>
        <v>451.35</v>
      </c>
      <c r="AH66" s="196">
        <f t="shared" si="13"/>
        <v>0.45135000000000003</v>
      </c>
      <c r="AI66" s="196"/>
      <c r="AJ66" s="702">
        <f t="shared" si="14"/>
        <v>750.61999999999989</v>
      </c>
      <c r="AK66" s="187"/>
      <c r="AL66" s="190">
        <v>500</v>
      </c>
      <c r="AM66" s="172">
        <v>632.58000000000004</v>
      </c>
      <c r="AN66" s="172">
        <f t="shared" si="15"/>
        <v>-132.58000000000004</v>
      </c>
      <c r="AO66" s="196">
        <f t="shared" si="16"/>
        <v>-0.26516000000000006</v>
      </c>
      <c r="AP66" s="703">
        <v>500</v>
      </c>
      <c r="AQ66" s="704">
        <v>731.24</v>
      </c>
      <c r="AR66" s="204"/>
      <c r="AS66" s="768">
        <v>600</v>
      </c>
      <c r="AT66" s="769">
        <v>453.7</v>
      </c>
      <c r="AU66" s="84"/>
      <c r="AV66" s="779">
        <v>600</v>
      </c>
      <c r="AW66" s="780">
        <v>561.41999999999996</v>
      </c>
      <c r="AX66" s="84"/>
      <c r="AY66" s="793">
        <v>350</v>
      </c>
      <c r="AZ66" s="794">
        <v>296</v>
      </c>
      <c r="BA66" s="84"/>
      <c r="BB66" s="802">
        <v>350</v>
      </c>
      <c r="BC66" s="706">
        <v>0</v>
      </c>
      <c r="BD66" s="803">
        <f t="shared" si="17"/>
        <v>0</v>
      </c>
      <c r="BE66" s="84"/>
      <c r="BF66" s="660">
        <f>AVERAGE(AT66,AW66,AZ66)</f>
        <v>437.03999999999996</v>
      </c>
      <c r="BG66" s="84"/>
      <c r="BH66" s="416">
        <v>300</v>
      </c>
    </row>
    <row r="67" spans="1:168" ht="10.5" customHeight="1" thickBot="1" x14ac:dyDescent="0.25">
      <c r="A67" s="882">
        <v>44600</v>
      </c>
      <c r="B67" s="330" t="s">
        <v>87</v>
      </c>
      <c r="C67" s="878"/>
      <c r="D67" s="883">
        <v>0</v>
      </c>
      <c r="E67" s="884">
        <v>132</v>
      </c>
      <c r="F67" s="884">
        <f>D67-E67</f>
        <v>-132</v>
      </c>
      <c r="G67" s="885" t="e">
        <f>F67/D67</f>
        <v>#DIV/0!</v>
      </c>
      <c r="H67" s="884"/>
      <c r="I67" s="884">
        <v>100</v>
      </c>
      <c r="J67" s="884">
        <v>560.5</v>
      </c>
      <c r="K67" s="884">
        <f>I67-J67</f>
        <v>-460.5</v>
      </c>
      <c r="L67" s="885">
        <f>K67/I67</f>
        <v>-4.6050000000000004</v>
      </c>
      <c r="M67" s="884"/>
      <c r="N67" s="886">
        <v>100</v>
      </c>
      <c r="O67" s="884">
        <v>190</v>
      </c>
      <c r="P67" s="884">
        <f>N67-O67</f>
        <v>-90</v>
      </c>
      <c r="Q67" s="887">
        <f>P67/N67</f>
        <v>-0.9</v>
      </c>
      <c r="R67" s="886"/>
      <c r="S67" s="886">
        <v>300</v>
      </c>
      <c r="T67" s="884">
        <v>200</v>
      </c>
      <c r="U67" s="884">
        <f t="shared" si="7"/>
        <v>100</v>
      </c>
      <c r="V67" s="887">
        <f t="shared" si="8"/>
        <v>0.33333333333333331</v>
      </c>
      <c r="W67" s="887"/>
      <c r="X67" s="906">
        <v>400</v>
      </c>
      <c r="Y67" s="906">
        <v>126</v>
      </c>
      <c r="Z67" s="884">
        <f t="shared" si="9"/>
        <v>274</v>
      </c>
      <c r="AA67" s="887">
        <f t="shared" si="10"/>
        <v>0.68500000000000005</v>
      </c>
      <c r="AB67" s="887"/>
      <c r="AC67" s="907">
        <f t="shared" si="11"/>
        <v>172</v>
      </c>
      <c r="AD67" s="908"/>
      <c r="AE67" s="906">
        <v>300</v>
      </c>
      <c r="AF67" s="884">
        <v>80</v>
      </c>
      <c r="AG67" s="884">
        <f t="shared" si="12"/>
        <v>220</v>
      </c>
      <c r="AH67" s="887">
        <f t="shared" si="13"/>
        <v>0.73333333333333328</v>
      </c>
      <c r="AI67" s="887"/>
      <c r="AJ67" s="907">
        <f t="shared" si="14"/>
        <v>135.33333333333334</v>
      </c>
      <c r="AK67" s="908"/>
      <c r="AL67" s="906">
        <v>1000</v>
      </c>
      <c r="AM67" s="884">
        <v>0</v>
      </c>
      <c r="AN67" s="884">
        <f t="shared" si="15"/>
        <v>1000</v>
      </c>
      <c r="AO67" s="887">
        <f t="shared" si="16"/>
        <v>1</v>
      </c>
      <c r="AP67" s="893">
        <v>1000</v>
      </c>
      <c r="AQ67" s="894">
        <v>125</v>
      </c>
      <c r="AR67" s="909"/>
      <c r="AS67" s="896">
        <v>1000</v>
      </c>
      <c r="AT67" s="897">
        <v>205</v>
      </c>
      <c r="AU67" s="879"/>
      <c r="AV67" s="898">
        <v>500</v>
      </c>
      <c r="AW67" s="899">
        <v>20</v>
      </c>
      <c r="AX67" s="879"/>
      <c r="AY67" s="900">
        <v>300</v>
      </c>
      <c r="AZ67" s="901">
        <v>0</v>
      </c>
      <c r="BA67" s="879"/>
      <c r="BB67" s="902">
        <v>300</v>
      </c>
      <c r="BC67" s="910">
        <v>0</v>
      </c>
      <c r="BD67" s="904">
        <f t="shared" si="17"/>
        <v>0</v>
      </c>
      <c r="BE67" s="879"/>
      <c r="BF67" s="905">
        <f>AVERAGE(AT67,AW67,AZ67)</f>
        <v>75</v>
      </c>
      <c r="BG67" s="879"/>
      <c r="BH67" s="424">
        <v>0</v>
      </c>
    </row>
    <row r="68" spans="1:168" s="11" customFormat="1" ht="10.5" customHeight="1" thickTop="1" x14ac:dyDescent="0.2">
      <c r="A68" s="820"/>
      <c r="B68" s="329" t="s">
        <v>6</v>
      </c>
      <c r="C68" s="20"/>
      <c r="D68" s="109">
        <f>SUM(D62:D67)</f>
        <v>3050</v>
      </c>
      <c r="E68" s="821">
        <f>SUM(E62:E67)</f>
        <v>3852</v>
      </c>
      <c r="F68" s="821">
        <f>D68-E68</f>
        <v>-802</v>
      </c>
      <c r="G68" s="822">
        <f>F68/D68</f>
        <v>-0.26295081967213113</v>
      </c>
      <c r="H68" s="821"/>
      <c r="I68" s="821">
        <f>SUM(I62:I67)</f>
        <v>500</v>
      </c>
      <c r="J68" s="821">
        <f>SUM(J62:J67)</f>
        <v>1323.1</v>
      </c>
      <c r="K68" s="821">
        <f>I68-J68</f>
        <v>-823.09999999999991</v>
      </c>
      <c r="L68" s="822">
        <f>K68/I68</f>
        <v>-1.6461999999999999</v>
      </c>
      <c r="M68" s="821"/>
      <c r="N68" s="821">
        <f>SUM(N62:N67)</f>
        <v>600</v>
      </c>
      <c r="O68" s="821">
        <f>SUM(O62:O67)</f>
        <v>1628.6</v>
      </c>
      <c r="P68" s="821">
        <f>N68-O68</f>
        <v>-1028.5999999999999</v>
      </c>
      <c r="Q68" s="822">
        <f>P68/N68</f>
        <v>-1.7143333333333333</v>
      </c>
      <c r="R68" s="877"/>
      <c r="S68" s="877">
        <f>SUM(S62:S67)</f>
        <v>1000</v>
      </c>
      <c r="T68" s="877">
        <f>SUM(T62:T67)</f>
        <v>1368.07</v>
      </c>
      <c r="U68" s="821">
        <f t="shared" si="7"/>
        <v>-368.06999999999994</v>
      </c>
      <c r="V68" s="822">
        <f t="shared" si="8"/>
        <v>-0.36806999999999995</v>
      </c>
      <c r="W68" s="822"/>
      <c r="X68" s="821">
        <f>SUM(X62:X67)</f>
        <v>1650</v>
      </c>
      <c r="Y68" s="821">
        <f>SUM(Y62:Y67)</f>
        <v>661.14</v>
      </c>
      <c r="Z68" s="821">
        <f t="shared" si="9"/>
        <v>988.86</v>
      </c>
      <c r="AA68" s="822">
        <f t="shared" si="10"/>
        <v>0.5993090909090909</v>
      </c>
      <c r="AB68" s="822"/>
      <c r="AC68" s="823">
        <f t="shared" si="11"/>
        <v>1219.2699999999998</v>
      </c>
      <c r="AD68" s="824"/>
      <c r="AE68" s="821">
        <f>SUM(AE62:AE67)</f>
        <v>1300</v>
      </c>
      <c r="AF68" s="821">
        <f>SUM(AF62:AF67)</f>
        <v>628.65</v>
      </c>
      <c r="AG68" s="821">
        <f t="shared" si="12"/>
        <v>671.35</v>
      </c>
      <c r="AH68" s="822">
        <f t="shared" si="13"/>
        <v>0.51642307692307698</v>
      </c>
      <c r="AI68" s="822"/>
      <c r="AJ68" s="823">
        <f t="shared" si="14"/>
        <v>885.95333333333326</v>
      </c>
      <c r="AK68" s="824"/>
      <c r="AL68" s="821">
        <f>SUM(AL62:AL67)</f>
        <v>1500</v>
      </c>
      <c r="AM68" s="821">
        <f>SUM(AM62:AM67)</f>
        <v>632.58000000000004</v>
      </c>
      <c r="AN68" s="821">
        <f t="shared" si="15"/>
        <v>867.42</v>
      </c>
      <c r="AO68" s="822">
        <f t="shared" si="16"/>
        <v>0.57828000000000002</v>
      </c>
      <c r="AP68" s="825">
        <v>1500</v>
      </c>
      <c r="AQ68" s="826">
        <f>SUM(AQ62:AQ67)</f>
        <v>856.24</v>
      </c>
      <c r="AR68" s="827"/>
      <c r="AS68" s="828">
        <f>SUM(AS62:AS67)</f>
        <v>1600</v>
      </c>
      <c r="AT68" s="829">
        <f>SUM(AT62:AT67)</f>
        <v>919.09999999999991</v>
      </c>
      <c r="AU68" s="293"/>
      <c r="AV68" s="830">
        <f>SUM(AV62:AV67)</f>
        <v>1600</v>
      </c>
      <c r="AW68" s="831">
        <f>SUM(AW62:AW67)</f>
        <v>581.41999999999996</v>
      </c>
      <c r="AX68" s="293"/>
      <c r="AY68" s="832">
        <f>SUM(AY62:AY67)</f>
        <v>1650</v>
      </c>
      <c r="AZ68" s="833">
        <f>SUM(AZ62:AZ67)</f>
        <v>296</v>
      </c>
      <c r="BA68" s="293"/>
      <c r="BB68" s="834">
        <f>SUM(BB62:BB67)</f>
        <v>1150</v>
      </c>
      <c r="BC68" s="835">
        <f>SUM(BC62:BC67)</f>
        <v>0</v>
      </c>
      <c r="BD68" s="836">
        <f t="shared" si="17"/>
        <v>0</v>
      </c>
      <c r="BE68" s="84"/>
      <c r="BF68" s="837">
        <f>SUM(BF65:BF67)</f>
        <v>598.83999999999992</v>
      </c>
      <c r="BG68" s="84"/>
      <c r="BH68" s="427">
        <f>SUM(BH65:BH67)</f>
        <v>300</v>
      </c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</row>
    <row r="69" spans="1:168" ht="18" customHeight="1" x14ac:dyDescent="0.2">
      <c r="A69" s="4">
        <v>4020</v>
      </c>
      <c r="B69" s="5" t="s">
        <v>88</v>
      </c>
      <c r="C69" s="20"/>
      <c r="D69" s="8"/>
      <c r="E69" s="8"/>
      <c r="F69" s="19"/>
      <c r="G69" s="10"/>
      <c r="H69" s="8"/>
      <c r="I69" s="8"/>
      <c r="J69" s="8"/>
      <c r="K69" s="8"/>
      <c r="L69" s="10"/>
      <c r="M69" s="19"/>
      <c r="N69" s="8"/>
      <c r="O69" s="19"/>
      <c r="P69" s="8"/>
      <c r="Q69" s="10"/>
      <c r="R69" s="25"/>
      <c r="S69" s="25"/>
      <c r="T69" s="8"/>
      <c r="U69" s="8"/>
      <c r="V69" s="10"/>
      <c r="W69" s="19"/>
      <c r="X69" s="78"/>
      <c r="Y69" s="78"/>
      <c r="Z69" s="8"/>
      <c r="AA69" s="10"/>
      <c r="AB69" s="19"/>
      <c r="AC69" s="99"/>
      <c r="AF69" s="8"/>
      <c r="AG69" s="8"/>
      <c r="AH69" s="10"/>
      <c r="AI69" s="19"/>
      <c r="AJ69" s="99"/>
      <c r="AM69" s="8"/>
      <c r="AN69" s="8"/>
      <c r="AO69" s="19"/>
      <c r="AP69" s="246"/>
      <c r="AQ69" s="247"/>
      <c r="AS69" s="255"/>
      <c r="AT69" s="237"/>
      <c r="AU69" s="84"/>
      <c r="AV69" s="264"/>
      <c r="AW69" s="265"/>
      <c r="AX69" s="84"/>
      <c r="AY69" s="386"/>
      <c r="AZ69" s="387"/>
      <c r="BA69" s="84"/>
      <c r="BB69" s="398"/>
      <c r="BC69" s="399"/>
      <c r="BD69" s="400"/>
      <c r="BE69" s="293"/>
      <c r="BF69" s="652"/>
      <c r="BG69" s="293"/>
      <c r="BH69" s="417"/>
    </row>
    <row r="70" spans="1:168" ht="10.5" customHeight="1" thickBot="1" x14ac:dyDescent="0.25">
      <c r="A70" s="882">
        <v>43100</v>
      </c>
      <c r="B70" s="330" t="s">
        <v>89</v>
      </c>
      <c r="C70" s="878"/>
      <c r="D70" s="883">
        <v>1000</v>
      </c>
      <c r="E70" s="884">
        <v>1000</v>
      </c>
      <c r="F70" s="884">
        <f>D70-E70</f>
        <v>0</v>
      </c>
      <c r="G70" s="885">
        <f>F70/D70</f>
        <v>0</v>
      </c>
      <c r="H70" s="884"/>
      <c r="I70" s="884">
        <v>1000</v>
      </c>
      <c r="J70" s="884">
        <v>1000</v>
      </c>
      <c r="K70" s="884">
        <f>I70-J70</f>
        <v>0</v>
      </c>
      <c r="L70" s="885">
        <f>K70/I70</f>
        <v>0</v>
      </c>
      <c r="M70" s="884"/>
      <c r="N70" s="884">
        <v>1000</v>
      </c>
      <c r="O70" s="884">
        <v>1000</v>
      </c>
      <c r="P70" s="884">
        <f>N70-O70</f>
        <v>0</v>
      </c>
      <c r="Q70" s="887">
        <f>P70/N70</f>
        <v>0</v>
      </c>
      <c r="R70" s="886"/>
      <c r="S70" s="886">
        <v>1000</v>
      </c>
      <c r="T70" s="884">
        <v>1000</v>
      </c>
      <c r="U70" s="884">
        <f>S70-T70</f>
        <v>0</v>
      </c>
      <c r="V70" s="887">
        <f>U70/S70</f>
        <v>0</v>
      </c>
      <c r="W70" s="887"/>
      <c r="X70" s="906">
        <v>1000</v>
      </c>
      <c r="Y70" s="906">
        <v>1100</v>
      </c>
      <c r="Z70" s="884">
        <f>X70-Y70</f>
        <v>-100</v>
      </c>
      <c r="AA70" s="887">
        <f>Z70/X70</f>
        <v>-0.1</v>
      </c>
      <c r="AB70" s="887"/>
      <c r="AC70" s="907">
        <f>(Y70+O70+T70)/3</f>
        <v>1033.3333333333333</v>
      </c>
      <c r="AD70" s="908"/>
      <c r="AE70" s="906">
        <v>1100</v>
      </c>
      <c r="AF70" s="884">
        <v>1100</v>
      </c>
      <c r="AG70" s="884">
        <f>AE70-AF70</f>
        <v>0</v>
      </c>
      <c r="AH70" s="887">
        <f>AG70/AE70</f>
        <v>0</v>
      </c>
      <c r="AI70" s="887"/>
      <c r="AJ70" s="907">
        <f>(AF70+T70+Y70)/3</f>
        <v>1066.6666666666667</v>
      </c>
      <c r="AK70" s="908"/>
      <c r="AL70" s="906">
        <v>1100</v>
      </c>
      <c r="AM70" s="884">
        <v>1100</v>
      </c>
      <c r="AN70" s="884">
        <f>AL70-AM70</f>
        <v>0</v>
      </c>
      <c r="AO70" s="887">
        <f>AN70/AL70</f>
        <v>0</v>
      </c>
      <c r="AP70" s="893">
        <v>1100</v>
      </c>
      <c r="AQ70" s="894">
        <v>1100</v>
      </c>
      <c r="AR70" s="909"/>
      <c r="AS70" s="896">
        <v>1100</v>
      </c>
      <c r="AT70" s="897">
        <v>1100</v>
      </c>
      <c r="AU70" s="879"/>
      <c r="AV70" s="898">
        <v>1100</v>
      </c>
      <c r="AW70" s="899">
        <v>1100</v>
      </c>
      <c r="AX70" s="879"/>
      <c r="AY70" s="900">
        <v>1100</v>
      </c>
      <c r="AZ70" s="901">
        <v>1100</v>
      </c>
      <c r="BA70" s="879"/>
      <c r="BB70" s="902">
        <v>1100</v>
      </c>
      <c r="BC70" s="910">
        <v>1100</v>
      </c>
      <c r="BD70" s="904">
        <v>1100</v>
      </c>
      <c r="BE70" s="879"/>
      <c r="BF70" s="905">
        <f>AVERAGE(AT70,AW70,AZ70)</f>
        <v>1100</v>
      </c>
      <c r="BG70" s="879"/>
      <c r="BH70" s="424">
        <v>1100</v>
      </c>
    </row>
    <row r="71" spans="1:168" s="11" customFormat="1" ht="10.5" customHeight="1" thickTop="1" x14ac:dyDescent="0.2">
      <c r="A71" s="820"/>
      <c r="B71" s="329" t="s">
        <v>6</v>
      </c>
      <c r="C71" s="20"/>
      <c r="D71" s="109">
        <f>SUM(D70)</f>
        <v>1000</v>
      </c>
      <c r="E71" s="821">
        <f>SUM(E70)</f>
        <v>1000</v>
      </c>
      <c r="F71" s="821">
        <f>D71-E71</f>
        <v>0</v>
      </c>
      <c r="G71" s="822">
        <f>F71/D71</f>
        <v>0</v>
      </c>
      <c r="H71" s="821"/>
      <c r="I71" s="821">
        <f>SUM(I70)</f>
        <v>1000</v>
      </c>
      <c r="J71" s="821">
        <f>SUM(J70)</f>
        <v>1000</v>
      </c>
      <c r="K71" s="821">
        <f>I71-J71</f>
        <v>0</v>
      </c>
      <c r="L71" s="822">
        <f>K71/I71</f>
        <v>0</v>
      </c>
      <c r="M71" s="821"/>
      <c r="N71" s="821">
        <f>SUM(N70)</f>
        <v>1000</v>
      </c>
      <c r="O71" s="821">
        <f>SUM(O70)</f>
        <v>1000</v>
      </c>
      <c r="P71" s="821">
        <f>N71-O71</f>
        <v>0</v>
      </c>
      <c r="Q71" s="822">
        <f>P71/N71</f>
        <v>0</v>
      </c>
      <c r="R71" s="877"/>
      <c r="S71" s="877">
        <f>SUM(S70)</f>
        <v>1000</v>
      </c>
      <c r="T71" s="877">
        <f>SUM(T70)</f>
        <v>1000</v>
      </c>
      <c r="U71" s="821">
        <f>S71-T71</f>
        <v>0</v>
      </c>
      <c r="V71" s="822">
        <f>U71/S71</f>
        <v>0</v>
      </c>
      <c r="W71" s="822"/>
      <c r="X71" s="821">
        <f>SUM(X70)</f>
        <v>1000</v>
      </c>
      <c r="Y71" s="821">
        <f>SUM(Y70)</f>
        <v>1100</v>
      </c>
      <c r="Z71" s="821">
        <f>X71-Y71</f>
        <v>-100</v>
      </c>
      <c r="AA71" s="822">
        <f>Z71/X71</f>
        <v>-0.1</v>
      </c>
      <c r="AB71" s="822"/>
      <c r="AC71" s="823">
        <f>(Y71+O71+T71)/3</f>
        <v>1033.3333333333333</v>
      </c>
      <c r="AD71" s="824"/>
      <c r="AE71" s="821">
        <f>SUM(AE70)</f>
        <v>1100</v>
      </c>
      <c r="AF71" s="821">
        <f>SUM(AF70)</f>
        <v>1100</v>
      </c>
      <c r="AG71" s="821">
        <f>AE71-AF71</f>
        <v>0</v>
      </c>
      <c r="AH71" s="822">
        <f>AG71/AE71</f>
        <v>0</v>
      </c>
      <c r="AI71" s="822"/>
      <c r="AJ71" s="823">
        <f>(AF71+T71+Y71)/3</f>
        <v>1066.6666666666667</v>
      </c>
      <c r="AK71" s="824"/>
      <c r="AL71" s="821">
        <f>SUM(AL70)</f>
        <v>1100</v>
      </c>
      <c r="AM71" s="821">
        <f>SUM(AM70)</f>
        <v>1100</v>
      </c>
      <c r="AN71" s="821">
        <f>AL71-AM71</f>
        <v>0</v>
      </c>
      <c r="AO71" s="822">
        <f>AN71/AL71</f>
        <v>0</v>
      </c>
      <c r="AP71" s="825">
        <v>1100</v>
      </c>
      <c r="AQ71" s="826">
        <f>SUM(AQ70)</f>
        <v>1100</v>
      </c>
      <c r="AR71" s="827"/>
      <c r="AS71" s="828">
        <f>SUM(AS70)</f>
        <v>1100</v>
      </c>
      <c r="AT71" s="829">
        <f>SUM(AT70)</f>
        <v>1100</v>
      </c>
      <c r="AU71" s="293"/>
      <c r="AV71" s="830">
        <f>SUM(AV70)</f>
        <v>1100</v>
      </c>
      <c r="AW71" s="831">
        <f>SUM(AW70)</f>
        <v>1100</v>
      </c>
      <c r="AX71" s="293"/>
      <c r="AY71" s="832">
        <f>SUM(AY70)</f>
        <v>1100</v>
      </c>
      <c r="AZ71" s="833">
        <f>SUM(AZ70)</f>
        <v>1100</v>
      </c>
      <c r="BA71" s="293"/>
      <c r="BB71" s="834">
        <f>SUM(BB70)</f>
        <v>1100</v>
      </c>
      <c r="BC71" s="835">
        <f>SUM(BC70)</f>
        <v>1100</v>
      </c>
      <c r="BD71" s="836">
        <v>1100</v>
      </c>
      <c r="BE71" s="84"/>
      <c r="BF71" s="837">
        <f>SUM(BF70)</f>
        <v>1100</v>
      </c>
      <c r="BG71" s="84"/>
      <c r="BH71" s="427">
        <f>BH70</f>
        <v>1100</v>
      </c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</row>
    <row r="72" spans="1:168" ht="18" customHeight="1" x14ac:dyDescent="0.2">
      <c r="A72" s="4">
        <v>4030</v>
      </c>
      <c r="B72" s="5" t="s">
        <v>90</v>
      </c>
      <c r="C72" s="20"/>
      <c r="D72" s="8"/>
      <c r="E72" s="8"/>
      <c r="F72" s="19"/>
      <c r="G72" s="10"/>
      <c r="H72" s="8"/>
      <c r="I72" s="8"/>
      <c r="J72" s="8"/>
      <c r="K72" s="8"/>
      <c r="L72" s="10"/>
      <c r="M72" s="19"/>
      <c r="N72" s="8"/>
      <c r="O72" s="19"/>
      <c r="P72" s="8"/>
      <c r="Q72" s="10"/>
      <c r="R72" s="25"/>
      <c r="S72" s="25"/>
      <c r="T72" s="8"/>
      <c r="U72" s="8"/>
      <c r="V72" s="10"/>
      <c r="W72" s="19"/>
      <c r="X72" s="78"/>
      <c r="Y72" s="78"/>
      <c r="Z72" s="8"/>
      <c r="AA72" s="10"/>
      <c r="AB72" s="19"/>
      <c r="AC72" s="99"/>
      <c r="AF72" s="8"/>
      <c r="AG72" s="8"/>
      <c r="AH72" s="10"/>
      <c r="AI72" s="19"/>
      <c r="AJ72" s="99"/>
      <c r="AM72" s="8"/>
      <c r="AN72" s="8"/>
      <c r="AO72" s="19"/>
      <c r="AP72" s="246"/>
      <c r="AQ72" s="247"/>
      <c r="AS72" s="255"/>
      <c r="AT72" s="237"/>
      <c r="AU72" s="84"/>
      <c r="AV72" s="264"/>
      <c r="AW72" s="265"/>
      <c r="AX72" s="84"/>
      <c r="AY72" s="386"/>
      <c r="AZ72" s="387"/>
      <c r="BA72" s="84"/>
      <c r="BB72" s="398"/>
      <c r="BC72" s="399"/>
      <c r="BD72" s="400"/>
      <c r="BE72" s="293"/>
      <c r="BF72" s="652"/>
      <c r="BG72" s="293"/>
      <c r="BH72" s="417"/>
    </row>
    <row r="73" spans="1:168" ht="10.5" customHeight="1" x14ac:dyDescent="0.2">
      <c r="A73" s="195">
        <v>41140</v>
      </c>
      <c r="B73" s="302" t="s">
        <v>91</v>
      </c>
      <c r="D73" s="757">
        <v>3600</v>
      </c>
      <c r="E73" s="172">
        <v>3684.77</v>
      </c>
      <c r="F73" s="172">
        <f>D73-E73</f>
        <v>-84.769999999999982</v>
      </c>
      <c r="G73" s="174">
        <f>F73/D73</f>
        <v>-2.3547222222222216E-2</v>
      </c>
      <c r="H73" s="172"/>
      <c r="I73" s="172">
        <v>3600</v>
      </c>
      <c r="J73" s="172">
        <v>3871.3</v>
      </c>
      <c r="K73" s="172">
        <f>I73-J73</f>
        <v>-271.30000000000018</v>
      </c>
      <c r="L73" s="174">
        <f>K73/I73</f>
        <v>-7.5361111111111156E-2</v>
      </c>
      <c r="M73" s="172"/>
      <c r="N73" s="172">
        <v>3600</v>
      </c>
      <c r="O73" s="172">
        <v>3621.32</v>
      </c>
      <c r="P73" s="172">
        <f>N73-O73</f>
        <v>-21.320000000000164</v>
      </c>
      <c r="Q73" s="196">
        <f>P73/N73</f>
        <v>-5.9222222222222679E-3</v>
      </c>
      <c r="R73" s="173"/>
      <c r="S73" s="173">
        <v>3600</v>
      </c>
      <c r="T73" s="172">
        <v>2305.64</v>
      </c>
      <c r="U73" s="172">
        <f>S73-T73</f>
        <v>1294.3600000000001</v>
      </c>
      <c r="V73" s="196">
        <f>U73/S73</f>
        <v>0.3595444444444445</v>
      </c>
      <c r="W73" s="196"/>
      <c r="X73" s="190">
        <v>3000</v>
      </c>
      <c r="Y73" s="190">
        <v>987.46</v>
      </c>
      <c r="Z73" s="172">
        <f>X73-Y73</f>
        <v>2012.54</v>
      </c>
      <c r="AA73" s="196">
        <f>Z73/X73</f>
        <v>0.6708466666666667</v>
      </c>
      <c r="AB73" s="196"/>
      <c r="AC73" s="702">
        <f>(Y73+O73+T73)/3</f>
        <v>2304.8066666666668</v>
      </c>
      <c r="AD73" s="187"/>
      <c r="AE73" s="190">
        <v>1300</v>
      </c>
      <c r="AF73" s="172">
        <v>991.32</v>
      </c>
      <c r="AG73" s="172">
        <f>AE73-AF73</f>
        <v>308.67999999999995</v>
      </c>
      <c r="AH73" s="196">
        <f>AG73/AE73</f>
        <v>0.23744615384615381</v>
      </c>
      <c r="AI73" s="196"/>
      <c r="AJ73" s="702">
        <f t="shared" ref="AJ73:AJ81" si="18">(AF73+T73+Y73)/3</f>
        <v>1428.14</v>
      </c>
      <c r="AK73" s="187"/>
      <c r="AL73" s="190">
        <v>1300</v>
      </c>
      <c r="AM73" s="172">
        <v>956.07</v>
      </c>
      <c r="AN73" s="172">
        <f t="shared" ref="AN73:AN81" si="19">AL73-AM73</f>
        <v>343.92999999999995</v>
      </c>
      <c r="AO73" s="196">
        <f t="shared" ref="AO73:AO81" si="20">AN73/AL73</f>
        <v>0.2645615384615384</v>
      </c>
      <c r="AP73" s="703">
        <v>1000</v>
      </c>
      <c r="AQ73" s="704">
        <v>956.88</v>
      </c>
      <c r="AR73" s="204"/>
      <c r="AS73" s="768">
        <v>1000</v>
      </c>
      <c r="AT73" s="769">
        <v>946.88</v>
      </c>
      <c r="AU73" s="84"/>
      <c r="AV73" s="779">
        <v>1000</v>
      </c>
      <c r="AW73" s="780">
        <v>999.55</v>
      </c>
      <c r="AX73" s="84"/>
      <c r="AY73" s="793">
        <v>1000</v>
      </c>
      <c r="AZ73" s="794">
        <v>941.43</v>
      </c>
      <c r="BA73" s="84"/>
      <c r="BB73" s="802">
        <v>1000</v>
      </c>
      <c r="BC73" s="706">
        <v>959.23</v>
      </c>
      <c r="BD73" s="803">
        <f t="shared" ref="BD73:BD81" si="21">(BC73/$BC$4)*12</f>
        <v>1278.9733333333334</v>
      </c>
      <c r="BE73" s="84"/>
      <c r="BF73" s="660">
        <f t="shared" ref="BF73:BF79" si="22">AVERAGE(AT73,AW73,AZ73)</f>
        <v>962.61999999999989</v>
      </c>
      <c r="BG73" s="84"/>
      <c r="BH73" s="416">
        <v>1000</v>
      </c>
    </row>
    <row r="74" spans="1:168" ht="10.5" hidden="1" customHeight="1" x14ac:dyDescent="0.2">
      <c r="A74" s="195" t="s">
        <v>176</v>
      </c>
      <c r="B74" s="302" t="s">
        <v>157</v>
      </c>
      <c r="D74" s="757"/>
      <c r="E74" s="172"/>
      <c r="F74" s="172"/>
      <c r="G74" s="174"/>
      <c r="H74" s="172"/>
      <c r="I74" s="172"/>
      <c r="J74" s="172"/>
      <c r="K74" s="172"/>
      <c r="L74" s="174"/>
      <c r="M74" s="172"/>
      <c r="N74" s="172"/>
      <c r="O74" s="172"/>
      <c r="P74" s="172"/>
      <c r="Q74" s="196"/>
      <c r="R74" s="173"/>
      <c r="S74" s="173"/>
      <c r="T74" s="172"/>
      <c r="U74" s="172"/>
      <c r="V74" s="196"/>
      <c r="W74" s="196"/>
      <c r="X74" s="190"/>
      <c r="Y74" s="190"/>
      <c r="Z74" s="172"/>
      <c r="AA74" s="196"/>
      <c r="AB74" s="196"/>
      <c r="AC74" s="702"/>
      <c r="AD74" s="187"/>
      <c r="AE74" s="190"/>
      <c r="AF74" s="172">
        <v>0</v>
      </c>
      <c r="AG74" s="172"/>
      <c r="AH74" s="196"/>
      <c r="AI74" s="196"/>
      <c r="AJ74" s="702">
        <f t="shared" si="18"/>
        <v>0</v>
      </c>
      <c r="AK74" s="187"/>
      <c r="AL74" s="190">
        <v>0</v>
      </c>
      <c r="AM74" s="172">
        <v>0</v>
      </c>
      <c r="AN74" s="172">
        <f t="shared" si="19"/>
        <v>0</v>
      </c>
      <c r="AO74" s="196" t="e">
        <f t="shared" si="20"/>
        <v>#DIV/0!</v>
      </c>
      <c r="AP74" s="703">
        <v>0</v>
      </c>
      <c r="AQ74" s="704">
        <v>0</v>
      </c>
      <c r="AR74" s="204"/>
      <c r="AS74" s="768">
        <v>0</v>
      </c>
      <c r="AT74" s="769">
        <v>0</v>
      </c>
      <c r="AU74" s="84"/>
      <c r="AV74" s="779">
        <v>0</v>
      </c>
      <c r="AW74" s="780">
        <v>0</v>
      </c>
      <c r="AX74" s="84"/>
      <c r="AY74" s="793">
        <v>0</v>
      </c>
      <c r="AZ74" s="794">
        <v>0</v>
      </c>
      <c r="BA74" s="84"/>
      <c r="BB74" s="802">
        <v>0</v>
      </c>
      <c r="BC74" s="706">
        <v>0</v>
      </c>
      <c r="BD74" s="803">
        <f t="shared" si="21"/>
        <v>0</v>
      </c>
      <c r="BE74" s="84"/>
      <c r="BF74" s="660">
        <f t="shared" si="22"/>
        <v>0</v>
      </c>
      <c r="BG74" s="84"/>
      <c r="BH74" s="416"/>
    </row>
    <row r="75" spans="1:168" ht="10.5" hidden="1" customHeight="1" x14ac:dyDescent="0.2">
      <c r="A75" s="195" t="s">
        <v>177</v>
      </c>
      <c r="B75" s="302" t="s">
        <v>158</v>
      </c>
      <c r="D75" s="757"/>
      <c r="E75" s="172"/>
      <c r="F75" s="172"/>
      <c r="G75" s="174"/>
      <c r="H75" s="172"/>
      <c r="I75" s="172"/>
      <c r="J75" s="172"/>
      <c r="K75" s="172"/>
      <c r="L75" s="174"/>
      <c r="M75" s="172"/>
      <c r="N75" s="172"/>
      <c r="O75" s="172"/>
      <c r="P75" s="172"/>
      <c r="Q75" s="196"/>
      <c r="R75" s="173"/>
      <c r="S75" s="173"/>
      <c r="T75" s="172"/>
      <c r="U75" s="172"/>
      <c r="V75" s="196"/>
      <c r="W75" s="196"/>
      <c r="X75" s="190"/>
      <c r="Y75" s="190"/>
      <c r="Z75" s="172"/>
      <c r="AA75" s="196"/>
      <c r="AB75" s="196"/>
      <c r="AC75" s="702"/>
      <c r="AD75" s="187"/>
      <c r="AE75" s="190"/>
      <c r="AF75" s="172">
        <v>0</v>
      </c>
      <c r="AG75" s="172"/>
      <c r="AH75" s="196"/>
      <c r="AI75" s="196"/>
      <c r="AJ75" s="702">
        <f t="shared" si="18"/>
        <v>0</v>
      </c>
      <c r="AK75" s="187"/>
      <c r="AL75" s="190">
        <v>0</v>
      </c>
      <c r="AM75" s="172">
        <v>0</v>
      </c>
      <c r="AN75" s="172">
        <f t="shared" si="19"/>
        <v>0</v>
      </c>
      <c r="AO75" s="196" t="e">
        <f t="shared" si="20"/>
        <v>#DIV/0!</v>
      </c>
      <c r="AP75" s="703">
        <v>0</v>
      </c>
      <c r="AQ75" s="704">
        <v>0</v>
      </c>
      <c r="AR75" s="204"/>
      <c r="AS75" s="768">
        <v>0</v>
      </c>
      <c r="AT75" s="769">
        <v>0</v>
      </c>
      <c r="AU75" s="84"/>
      <c r="AV75" s="779">
        <v>0</v>
      </c>
      <c r="AW75" s="780">
        <v>0</v>
      </c>
      <c r="AX75" s="84"/>
      <c r="AY75" s="793">
        <v>0</v>
      </c>
      <c r="AZ75" s="794">
        <v>0</v>
      </c>
      <c r="BA75" s="84"/>
      <c r="BB75" s="802">
        <v>0</v>
      </c>
      <c r="BC75" s="706">
        <v>0</v>
      </c>
      <c r="BD75" s="803">
        <f t="shared" si="21"/>
        <v>0</v>
      </c>
      <c r="BE75" s="84"/>
      <c r="BF75" s="660">
        <f t="shared" si="22"/>
        <v>0</v>
      </c>
      <c r="BG75" s="84"/>
      <c r="BH75" s="416"/>
    </row>
    <row r="76" spans="1:168" x14ac:dyDescent="0.2">
      <c r="A76" s="195">
        <v>42150</v>
      </c>
      <c r="B76" s="302" t="s">
        <v>92</v>
      </c>
      <c r="D76" s="757">
        <v>75</v>
      </c>
      <c r="E76" s="172">
        <v>178</v>
      </c>
      <c r="F76" s="172">
        <f>D76-E76</f>
        <v>-103</v>
      </c>
      <c r="G76" s="174">
        <f>F76/D76</f>
        <v>-1.3733333333333333</v>
      </c>
      <c r="H76" s="172"/>
      <c r="I76" s="172">
        <v>200</v>
      </c>
      <c r="J76" s="172">
        <v>138</v>
      </c>
      <c r="K76" s="172">
        <f>I76-J76</f>
        <v>62</v>
      </c>
      <c r="L76" s="174">
        <f>K76/I76</f>
        <v>0.31</v>
      </c>
      <c r="M76" s="172"/>
      <c r="N76" s="172">
        <v>200</v>
      </c>
      <c r="O76" s="172">
        <v>87.97</v>
      </c>
      <c r="P76" s="172">
        <f>N76-O76</f>
        <v>112.03</v>
      </c>
      <c r="Q76" s="196">
        <f>P76/N76</f>
        <v>0.56015000000000004</v>
      </c>
      <c r="R76" s="173"/>
      <c r="S76" s="173">
        <v>200</v>
      </c>
      <c r="T76" s="172">
        <v>0</v>
      </c>
      <c r="U76" s="172">
        <f>S76-T76</f>
        <v>200</v>
      </c>
      <c r="V76" s="196">
        <f>U76/S76</f>
        <v>1</v>
      </c>
      <c r="W76" s="196"/>
      <c r="X76" s="190">
        <v>150</v>
      </c>
      <c r="Y76" s="190">
        <v>96</v>
      </c>
      <c r="Z76" s="172">
        <f>X76-Y76</f>
        <v>54</v>
      </c>
      <c r="AA76" s="196">
        <f>Z76/X76</f>
        <v>0.36</v>
      </c>
      <c r="AB76" s="196"/>
      <c r="AC76" s="702">
        <f>(Y76+O76+T76)/3</f>
        <v>61.323333333333331</v>
      </c>
      <c r="AD76" s="187"/>
      <c r="AE76" s="190">
        <v>650</v>
      </c>
      <c r="AF76" s="172">
        <v>542.22</v>
      </c>
      <c r="AG76" s="172">
        <f>AE76-AF76</f>
        <v>107.77999999999997</v>
      </c>
      <c r="AH76" s="196">
        <f>AG76/AE76</f>
        <v>0.16581538461538459</v>
      </c>
      <c r="AI76" s="196"/>
      <c r="AJ76" s="702">
        <f t="shared" si="18"/>
        <v>212.74</v>
      </c>
      <c r="AK76" s="187"/>
      <c r="AL76" s="190">
        <v>250</v>
      </c>
      <c r="AM76" s="172">
        <v>682.72</v>
      </c>
      <c r="AN76" s="172">
        <f t="shared" si="19"/>
        <v>-432.72</v>
      </c>
      <c r="AO76" s="196">
        <f t="shared" si="20"/>
        <v>-1.7308800000000002</v>
      </c>
      <c r="AP76" s="703">
        <v>500</v>
      </c>
      <c r="AQ76" s="704">
        <v>379.13</v>
      </c>
      <c r="AR76" s="204"/>
      <c r="AS76" s="768">
        <v>500</v>
      </c>
      <c r="AT76" s="769">
        <v>379.92</v>
      </c>
      <c r="AU76" s="84"/>
      <c r="AV76" s="779">
        <v>500</v>
      </c>
      <c r="AW76" s="780">
        <v>836.9</v>
      </c>
      <c r="AX76" s="84"/>
      <c r="AY76" s="793">
        <v>700</v>
      </c>
      <c r="AZ76" s="794">
        <v>420.5</v>
      </c>
      <c r="BA76" s="84"/>
      <c r="BB76" s="802">
        <v>500</v>
      </c>
      <c r="BC76" s="706">
        <v>413.5</v>
      </c>
      <c r="BD76" s="803">
        <f t="shared" si="21"/>
        <v>551.33333333333326</v>
      </c>
      <c r="BE76" s="84"/>
      <c r="BF76" s="660">
        <f t="shared" si="22"/>
        <v>545.77333333333331</v>
      </c>
      <c r="BG76" s="84"/>
      <c r="BH76" s="416">
        <v>500</v>
      </c>
    </row>
    <row r="77" spans="1:168" ht="10.5" customHeight="1" x14ac:dyDescent="0.2">
      <c r="A77" s="195" t="s">
        <v>175</v>
      </c>
      <c r="B77" s="302" t="s">
        <v>103</v>
      </c>
      <c r="D77" s="757"/>
      <c r="E77" s="172"/>
      <c r="F77" s="172"/>
      <c r="G77" s="174"/>
      <c r="H77" s="172"/>
      <c r="I77" s="172"/>
      <c r="J77" s="172"/>
      <c r="K77" s="172"/>
      <c r="L77" s="174"/>
      <c r="M77" s="172"/>
      <c r="N77" s="172"/>
      <c r="O77" s="172"/>
      <c r="P77" s="172"/>
      <c r="Q77" s="196"/>
      <c r="R77" s="173"/>
      <c r="S77" s="173"/>
      <c r="T77" s="172"/>
      <c r="U77" s="172"/>
      <c r="V77" s="196"/>
      <c r="W77" s="196"/>
      <c r="X77" s="190"/>
      <c r="Y77" s="190"/>
      <c r="Z77" s="172"/>
      <c r="AA77" s="196"/>
      <c r="AB77" s="196"/>
      <c r="AC77" s="702"/>
      <c r="AD77" s="187"/>
      <c r="AE77" s="714"/>
      <c r="AF77" s="172">
        <v>152.5</v>
      </c>
      <c r="AG77" s="172"/>
      <c r="AH77" s="196"/>
      <c r="AI77" s="196"/>
      <c r="AJ77" s="702">
        <f t="shared" si="18"/>
        <v>50.833333333333336</v>
      </c>
      <c r="AK77" s="187"/>
      <c r="AL77" s="190">
        <v>200</v>
      </c>
      <c r="AM77" s="172">
        <v>73.5</v>
      </c>
      <c r="AN77" s="172">
        <f t="shared" si="19"/>
        <v>126.5</v>
      </c>
      <c r="AO77" s="196">
        <f t="shared" si="20"/>
        <v>0.63249999999999995</v>
      </c>
      <c r="AP77" s="703">
        <v>150</v>
      </c>
      <c r="AQ77" s="704">
        <v>73.5</v>
      </c>
      <c r="AR77" s="204"/>
      <c r="AS77" s="768">
        <v>150</v>
      </c>
      <c r="AT77" s="769">
        <v>63.7</v>
      </c>
      <c r="AU77" s="84"/>
      <c r="AV77" s="779">
        <v>150</v>
      </c>
      <c r="AW77" s="780">
        <v>57.36</v>
      </c>
      <c r="AX77" s="84"/>
      <c r="AY77" s="793">
        <v>100</v>
      </c>
      <c r="AZ77" s="794">
        <v>0</v>
      </c>
      <c r="BA77" s="84"/>
      <c r="BB77" s="802">
        <v>100</v>
      </c>
      <c r="BC77" s="706">
        <v>0</v>
      </c>
      <c r="BD77" s="803">
        <f t="shared" si="21"/>
        <v>0</v>
      </c>
      <c r="BE77" s="84"/>
      <c r="BF77" s="660">
        <f t="shared" si="22"/>
        <v>40.353333333333332</v>
      </c>
      <c r="BG77" s="84"/>
      <c r="BH77" s="416">
        <v>0</v>
      </c>
    </row>
    <row r="78" spans="1:168" ht="10.5" customHeight="1" x14ac:dyDescent="0.2">
      <c r="A78" s="195" t="s">
        <v>211</v>
      </c>
      <c r="B78" s="302" t="s">
        <v>212</v>
      </c>
      <c r="D78" s="757"/>
      <c r="E78" s="172"/>
      <c r="F78" s="172"/>
      <c r="G78" s="174"/>
      <c r="H78" s="172"/>
      <c r="I78" s="172"/>
      <c r="J78" s="172"/>
      <c r="K78" s="172"/>
      <c r="L78" s="174"/>
      <c r="M78" s="172"/>
      <c r="N78" s="172"/>
      <c r="O78" s="172"/>
      <c r="P78" s="172"/>
      <c r="Q78" s="196"/>
      <c r="R78" s="173"/>
      <c r="S78" s="173"/>
      <c r="T78" s="172"/>
      <c r="U78" s="172"/>
      <c r="V78" s="196"/>
      <c r="W78" s="196"/>
      <c r="X78" s="190"/>
      <c r="Y78" s="190"/>
      <c r="Z78" s="172"/>
      <c r="AA78" s="196"/>
      <c r="AB78" s="196"/>
      <c r="AC78" s="702"/>
      <c r="AD78" s="187"/>
      <c r="AE78" s="714"/>
      <c r="AF78" s="172"/>
      <c r="AG78" s="172"/>
      <c r="AH78" s="196"/>
      <c r="AI78" s="196"/>
      <c r="AJ78" s="702"/>
      <c r="AK78" s="187"/>
      <c r="AL78" s="190"/>
      <c r="AM78" s="172"/>
      <c r="AN78" s="172"/>
      <c r="AO78" s="196"/>
      <c r="AP78" s="703">
        <v>0</v>
      </c>
      <c r="AQ78" s="704"/>
      <c r="AR78" s="204"/>
      <c r="AS78" s="768"/>
      <c r="AT78" s="769">
        <v>0</v>
      </c>
      <c r="AU78" s="84"/>
      <c r="AV78" s="779"/>
      <c r="AW78" s="780">
        <v>1400</v>
      </c>
      <c r="AX78" s="84"/>
      <c r="AY78" s="793">
        <v>1500</v>
      </c>
      <c r="AZ78" s="794">
        <v>1320</v>
      </c>
      <c r="BA78" s="84"/>
      <c r="BB78" s="802">
        <v>1500</v>
      </c>
      <c r="BC78" s="706">
        <v>1320</v>
      </c>
      <c r="BD78" s="803">
        <f t="shared" si="21"/>
        <v>1760</v>
      </c>
      <c r="BE78" s="84"/>
      <c r="BF78" s="660">
        <f t="shared" si="22"/>
        <v>906.66666666666663</v>
      </c>
      <c r="BG78" s="84"/>
      <c r="BH78" s="416">
        <v>1400</v>
      </c>
    </row>
    <row r="79" spans="1:168" ht="10.5" customHeight="1" x14ac:dyDescent="0.2">
      <c r="A79" s="195">
        <v>43530</v>
      </c>
      <c r="B79" s="302" t="s">
        <v>93</v>
      </c>
      <c r="D79" s="757">
        <v>200</v>
      </c>
      <c r="E79" s="172">
        <v>102</v>
      </c>
      <c r="F79" s="172">
        <f>D79-E79</f>
        <v>98</v>
      </c>
      <c r="G79" s="174">
        <f>F79/D79</f>
        <v>0.49</v>
      </c>
      <c r="H79" s="172"/>
      <c r="I79" s="172">
        <v>102</v>
      </c>
      <c r="J79" s="172">
        <v>100</v>
      </c>
      <c r="K79" s="172">
        <f>I79-J79</f>
        <v>2</v>
      </c>
      <c r="L79" s="174">
        <f>K79/I79</f>
        <v>1.9607843137254902E-2</v>
      </c>
      <c r="M79" s="172"/>
      <c r="N79" s="172">
        <v>100</v>
      </c>
      <c r="O79" s="172">
        <v>102</v>
      </c>
      <c r="P79" s="172">
        <f>N79-O79</f>
        <v>-2</v>
      </c>
      <c r="Q79" s="196">
        <f>P79/N79</f>
        <v>-0.02</v>
      </c>
      <c r="R79" s="173"/>
      <c r="S79" s="173">
        <v>100</v>
      </c>
      <c r="T79" s="172">
        <v>102</v>
      </c>
      <c r="U79" s="172">
        <f>S79-T79</f>
        <v>-2</v>
      </c>
      <c r="V79" s="196">
        <f>U79/S79</f>
        <v>-0.02</v>
      </c>
      <c r="W79" s="196"/>
      <c r="X79" s="190">
        <v>100</v>
      </c>
      <c r="Y79" s="190">
        <v>102</v>
      </c>
      <c r="Z79" s="172">
        <f>X79-Y79</f>
        <v>-2</v>
      </c>
      <c r="AA79" s="196">
        <f>Z79/X79</f>
        <v>-0.02</v>
      </c>
      <c r="AB79" s="196"/>
      <c r="AC79" s="702">
        <f>(Y79+O79+T79)/3</f>
        <v>102</v>
      </c>
      <c r="AD79" s="187"/>
      <c r="AE79" s="190">
        <v>102</v>
      </c>
      <c r="AF79" s="172">
        <v>102</v>
      </c>
      <c r="AG79" s="172">
        <f>AE79-AF79</f>
        <v>0</v>
      </c>
      <c r="AH79" s="196">
        <f>AG79/AE79</f>
        <v>0</v>
      </c>
      <c r="AI79" s="196"/>
      <c r="AJ79" s="702">
        <f t="shared" si="18"/>
        <v>102</v>
      </c>
      <c r="AK79" s="187"/>
      <c r="AL79" s="190">
        <v>100</v>
      </c>
      <c r="AM79" s="172">
        <v>102</v>
      </c>
      <c r="AN79" s="172">
        <f t="shared" si="19"/>
        <v>-2</v>
      </c>
      <c r="AO79" s="196">
        <f t="shared" si="20"/>
        <v>-0.02</v>
      </c>
      <c r="AP79" s="703">
        <v>102</v>
      </c>
      <c r="AQ79" s="704">
        <v>2</v>
      </c>
      <c r="AR79" s="204"/>
      <c r="AS79" s="768">
        <v>102</v>
      </c>
      <c r="AT79" s="769">
        <v>252</v>
      </c>
      <c r="AU79" s="84"/>
      <c r="AV79" s="779">
        <v>252</v>
      </c>
      <c r="AW79" s="780">
        <v>252</v>
      </c>
      <c r="AX79" s="84"/>
      <c r="AY79" s="793">
        <v>252</v>
      </c>
      <c r="AZ79" s="794">
        <v>252</v>
      </c>
      <c r="BA79" s="84"/>
      <c r="BB79" s="802">
        <v>252</v>
      </c>
      <c r="BC79" s="706">
        <v>252</v>
      </c>
      <c r="BD79" s="803">
        <f t="shared" si="21"/>
        <v>336</v>
      </c>
      <c r="BE79" s="84"/>
      <c r="BF79" s="660">
        <f t="shared" si="22"/>
        <v>252</v>
      </c>
      <c r="BG79" s="84"/>
      <c r="BH79" s="416">
        <v>252</v>
      </c>
    </row>
    <row r="80" spans="1:168" ht="10.5" customHeight="1" thickBot="1" x14ac:dyDescent="0.25">
      <c r="A80" s="882" t="s">
        <v>220</v>
      </c>
      <c r="B80" s="330" t="s">
        <v>370</v>
      </c>
      <c r="C80" s="878"/>
      <c r="D80" s="883"/>
      <c r="E80" s="884"/>
      <c r="F80" s="884"/>
      <c r="G80" s="885"/>
      <c r="H80" s="884"/>
      <c r="I80" s="884"/>
      <c r="J80" s="884"/>
      <c r="K80" s="884"/>
      <c r="L80" s="885"/>
      <c r="M80" s="884"/>
      <c r="N80" s="884"/>
      <c r="O80" s="884"/>
      <c r="P80" s="884"/>
      <c r="Q80" s="887"/>
      <c r="R80" s="886"/>
      <c r="S80" s="886"/>
      <c r="T80" s="884"/>
      <c r="U80" s="884"/>
      <c r="V80" s="887"/>
      <c r="W80" s="887"/>
      <c r="X80" s="906"/>
      <c r="Y80" s="906"/>
      <c r="Z80" s="884"/>
      <c r="AA80" s="887"/>
      <c r="AB80" s="887"/>
      <c r="AC80" s="907"/>
      <c r="AD80" s="908"/>
      <c r="AE80" s="906"/>
      <c r="AF80" s="884"/>
      <c r="AG80" s="884"/>
      <c r="AH80" s="887"/>
      <c r="AI80" s="887"/>
      <c r="AJ80" s="907"/>
      <c r="AK80" s="908"/>
      <c r="AL80" s="906"/>
      <c r="AM80" s="884"/>
      <c r="AN80" s="884"/>
      <c r="AO80" s="887"/>
      <c r="AP80" s="893"/>
      <c r="AQ80" s="894"/>
      <c r="AR80" s="909"/>
      <c r="AS80" s="896"/>
      <c r="AT80" s="897"/>
      <c r="AU80" s="879"/>
      <c r="AV80" s="898"/>
      <c r="AW80" s="899"/>
      <c r="AX80" s="879"/>
      <c r="AY80" s="900"/>
      <c r="AZ80" s="901"/>
      <c r="BA80" s="879"/>
      <c r="BB80" s="902"/>
      <c r="BC80" s="910"/>
      <c r="BD80" s="904"/>
      <c r="BE80" s="879"/>
      <c r="BF80" s="905"/>
      <c r="BG80" s="879"/>
      <c r="BH80" s="424">
        <v>3000</v>
      </c>
    </row>
    <row r="81" spans="1:168" s="11" customFormat="1" ht="10.5" customHeight="1" thickTop="1" x14ac:dyDescent="0.2">
      <c r="A81" s="820"/>
      <c r="B81" s="329" t="s">
        <v>6</v>
      </c>
      <c r="C81" s="20"/>
      <c r="D81" s="109">
        <f>SUM(D73:D79)</f>
        <v>3875</v>
      </c>
      <c r="E81" s="821">
        <f>SUM(E73:E79)</f>
        <v>3964.77</v>
      </c>
      <c r="F81" s="821">
        <f>D81-E81</f>
        <v>-89.769999999999982</v>
      </c>
      <c r="G81" s="822">
        <f>F81/D81</f>
        <v>-2.3166451612903222E-2</v>
      </c>
      <c r="H81" s="821"/>
      <c r="I81" s="821">
        <f>SUM(I73:I79)</f>
        <v>3902</v>
      </c>
      <c r="J81" s="821">
        <f>SUM(J73:J79)</f>
        <v>4109.3</v>
      </c>
      <c r="K81" s="821">
        <f>I81-J81</f>
        <v>-207.30000000000018</v>
      </c>
      <c r="L81" s="822">
        <f>K81/I81</f>
        <v>-5.3126601742696102E-2</v>
      </c>
      <c r="M81" s="821"/>
      <c r="N81" s="821">
        <f>SUM(N73:N79)</f>
        <v>3900</v>
      </c>
      <c r="O81" s="821">
        <f>SUM(O73:O79)</f>
        <v>3811.29</v>
      </c>
      <c r="P81" s="821">
        <f>N81-O81</f>
        <v>88.710000000000036</v>
      </c>
      <c r="Q81" s="822">
        <f>P81/N81</f>
        <v>2.2746153846153857E-2</v>
      </c>
      <c r="R81" s="877"/>
      <c r="S81" s="877">
        <f>SUM(S73:S79)</f>
        <v>3900</v>
      </c>
      <c r="T81" s="877">
        <f>SUM(T73:T79)</f>
        <v>2407.64</v>
      </c>
      <c r="U81" s="821">
        <f>S81-T81</f>
        <v>1492.3600000000001</v>
      </c>
      <c r="V81" s="822">
        <f>U81/S81</f>
        <v>0.38265641025641028</v>
      </c>
      <c r="W81" s="822"/>
      <c r="X81" s="821">
        <f>SUM(X73:X79)</f>
        <v>3250</v>
      </c>
      <c r="Y81" s="821">
        <f>SUM(Y73:Y79)</f>
        <v>1185.46</v>
      </c>
      <c r="Z81" s="821">
        <f>X81-Y81</f>
        <v>2064.54</v>
      </c>
      <c r="AA81" s="822">
        <f>Z81/X81</f>
        <v>0.63524307692307691</v>
      </c>
      <c r="AB81" s="822"/>
      <c r="AC81" s="823">
        <f>(Y81+O81+T81)/3</f>
        <v>2468.1299999999997</v>
      </c>
      <c r="AD81" s="824"/>
      <c r="AE81" s="821">
        <f>SUM(AE73:AE79)</f>
        <v>2052</v>
      </c>
      <c r="AF81" s="821">
        <f>SUM(AF73:AF79)</f>
        <v>1788.04</v>
      </c>
      <c r="AG81" s="821">
        <f>AE81-AF81</f>
        <v>263.96000000000004</v>
      </c>
      <c r="AH81" s="822">
        <f>AG81/AE81</f>
        <v>0.12863547758284602</v>
      </c>
      <c r="AI81" s="822"/>
      <c r="AJ81" s="823">
        <f t="shared" si="18"/>
        <v>1793.7133333333334</v>
      </c>
      <c r="AK81" s="824"/>
      <c r="AL81" s="821">
        <f>SUM(AL73:AL79)</f>
        <v>1850</v>
      </c>
      <c r="AM81" s="821">
        <f>SUM(AM73:AM79)</f>
        <v>1814.29</v>
      </c>
      <c r="AN81" s="821">
        <f t="shared" si="19"/>
        <v>35.710000000000036</v>
      </c>
      <c r="AO81" s="822">
        <f t="shared" si="20"/>
        <v>1.9302702702702724E-2</v>
      </c>
      <c r="AP81" s="825">
        <v>1752</v>
      </c>
      <c r="AQ81" s="826">
        <f>SUM(AQ73:AQ79)</f>
        <v>1411.51</v>
      </c>
      <c r="AR81" s="827"/>
      <c r="AS81" s="828">
        <f>SUM(AS73:AS79)</f>
        <v>1752</v>
      </c>
      <c r="AT81" s="829">
        <f>SUM(AT73:AT79)</f>
        <v>1642.5</v>
      </c>
      <c r="AU81" s="293"/>
      <c r="AV81" s="830">
        <f>SUM(AV73:AV79)</f>
        <v>1902</v>
      </c>
      <c r="AW81" s="831">
        <f>SUM(AW73:AW79)</f>
        <v>3545.8099999999995</v>
      </c>
      <c r="AX81" s="293"/>
      <c r="AY81" s="832">
        <f>SUM(AY73:AY79)</f>
        <v>3552</v>
      </c>
      <c r="AZ81" s="833">
        <f>SUM(AZ73:AZ79)</f>
        <v>2933.93</v>
      </c>
      <c r="BA81" s="293"/>
      <c r="BB81" s="834">
        <f>SUM(BB73:BB79)</f>
        <v>3352</v>
      </c>
      <c r="BC81" s="835">
        <f>SUM(BC73:BC79)</f>
        <v>2944.73</v>
      </c>
      <c r="BD81" s="836">
        <f t="shared" si="21"/>
        <v>3926.3066666666664</v>
      </c>
      <c r="BE81" s="84"/>
      <c r="BF81" s="837">
        <f>SUM(BF73:BF79)</f>
        <v>2707.413333333333</v>
      </c>
      <c r="BG81" s="84"/>
      <c r="BH81" s="427">
        <f>SUM(BH73:BH80)</f>
        <v>6152</v>
      </c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</row>
    <row r="82" spans="1:168" ht="18" customHeight="1" x14ac:dyDescent="0.2">
      <c r="A82" s="4">
        <v>4040</v>
      </c>
      <c r="B82" s="5" t="s">
        <v>94</v>
      </c>
      <c r="C82" s="20"/>
      <c r="D82" s="8"/>
      <c r="E82" s="8"/>
      <c r="F82" s="19"/>
      <c r="G82" s="10"/>
      <c r="H82" s="8"/>
      <c r="I82" s="8"/>
      <c r="J82" s="8"/>
      <c r="K82" s="8"/>
      <c r="L82" s="10"/>
      <c r="M82" s="19"/>
      <c r="N82" s="8"/>
      <c r="O82" s="19"/>
      <c r="P82" s="8"/>
      <c r="Q82" s="10"/>
      <c r="R82" s="25"/>
      <c r="S82" s="25"/>
      <c r="T82" s="8"/>
      <c r="U82" s="8"/>
      <c r="V82" s="10"/>
      <c r="W82" s="19"/>
      <c r="X82" s="78"/>
      <c r="Y82" s="78"/>
      <c r="Z82" s="8"/>
      <c r="AA82" s="10"/>
      <c r="AB82" s="19"/>
      <c r="AC82" s="102"/>
      <c r="AF82" s="8"/>
      <c r="AG82" s="8"/>
      <c r="AH82" s="10"/>
      <c r="AI82" s="19"/>
      <c r="AJ82" s="102"/>
      <c r="AM82" s="8"/>
      <c r="AN82" s="8"/>
      <c r="AO82" s="19"/>
      <c r="AP82" s="246"/>
      <c r="AQ82" s="247"/>
      <c r="AS82" s="255"/>
      <c r="AT82" s="237"/>
      <c r="AU82" s="84"/>
      <c r="AV82" s="264"/>
      <c r="AW82" s="265"/>
      <c r="AX82" s="84"/>
      <c r="AY82" s="386"/>
      <c r="AZ82" s="387"/>
      <c r="BA82" s="84"/>
      <c r="BB82" s="398"/>
      <c r="BC82" s="399"/>
      <c r="BD82" s="400"/>
      <c r="BE82" s="293"/>
      <c r="BF82" s="652"/>
      <c r="BG82" s="293"/>
      <c r="BH82" s="417"/>
    </row>
    <row r="83" spans="1:168" ht="10.5" customHeight="1" x14ac:dyDescent="0.2">
      <c r="A83" s="195">
        <v>43140</v>
      </c>
      <c r="B83" s="302" t="s">
        <v>95</v>
      </c>
      <c r="D83" s="757">
        <v>500</v>
      </c>
      <c r="E83" s="172">
        <v>350</v>
      </c>
      <c r="F83" s="172">
        <f>D83-E83</f>
        <v>150</v>
      </c>
      <c r="G83" s="174">
        <f>F83/D83</f>
        <v>0.3</v>
      </c>
      <c r="H83" s="172"/>
      <c r="I83" s="172">
        <v>500</v>
      </c>
      <c r="J83" s="172">
        <v>350</v>
      </c>
      <c r="K83" s="172">
        <f>I83-J83</f>
        <v>150</v>
      </c>
      <c r="L83" s="174">
        <f>K83/I83</f>
        <v>0.3</v>
      </c>
      <c r="M83" s="172"/>
      <c r="N83" s="172">
        <v>500</v>
      </c>
      <c r="O83" s="172">
        <v>0</v>
      </c>
      <c r="P83" s="172">
        <f>N83-O83</f>
        <v>500</v>
      </c>
      <c r="Q83" s="196">
        <f>P83/N83</f>
        <v>1</v>
      </c>
      <c r="R83" s="173"/>
      <c r="S83" s="173">
        <v>500</v>
      </c>
      <c r="T83" s="172">
        <v>562.5</v>
      </c>
      <c r="U83" s="172">
        <f>S83-T83</f>
        <v>-62.5</v>
      </c>
      <c r="V83" s="196">
        <f>U83/S83</f>
        <v>-0.125</v>
      </c>
      <c r="W83" s="196"/>
      <c r="X83" s="190">
        <v>1000</v>
      </c>
      <c r="Y83" s="190">
        <v>0</v>
      </c>
      <c r="Z83" s="172">
        <f>X83-Y83</f>
        <v>1000</v>
      </c>
      <c r="AA83" s="196">
        <f>Z83/X83</f>
        <v>1</v>
      </c>
      <c r="AB83" s="196"/>
      <c r="AC83" s="702">
        <f>(Y83+O83+T83)/3</f>
        <v>187.5</v>
      </c>
      <c r="AD83" s="187"/>
      <c r="AE83" s="190">
        <v>1000</v>
      </c>
      <c r="AF83" s="172">
        <v>0</v>
      </c>
      <c r="AG83" s="172">
        <f>AE83-AF83</f>
        <v>1000</v>
      </c>
      <c r="AH83" s="196">
        <f>AG83/AE83</f>
        <v>1</v>
      </c>
      <c r="AI83" s="196"/>
      <c r="AJ83" s="702">
        <f>(AF83+T83+Y83)/3</f>
        <v>187.5</v>
      </c>
      <c r="AK83" s="187"/>
      <c r="AL83" s="190">
        <v>1000</v>
      </c>
      <c r="AM83" s="172">
        <v>350.25</v>
      </c>
      <c r="AN83" s="172">
        <f>AL83-AM83</f>
        <v>649.75</v>
      </c>
      <c r="AO83" s="196">
        <f>AN83/AL83</f>
        <v>0.64975000000000005</v>
      </c>
      <c r="AP83" s="703">
        <v>1000</v>
      </c>
      <c r="AQ83" s="704">
        <v>1174</v>
      </c>
      <c r="AR83" s="204"/>
      <c r="AS83" s="768">
        <v>1000</v>
      </c>
      <c r="AT83" s="769">
        <v>525</v>
      </c>
      <c r="AU83" s="84"/>
      <c r="AV83" s="779">
        <v>1500</v>
      </c>
      <c r="AW83" s="780">
        <v>0</v>
      </c>
      <c r="AX83" s="84"/>
      <c r="AY83" s="793">
        <v>1200</v>
      </c>
      <c r="AZ83" s="794">
        <v>0</v>
      </c>
      <c r="BA83" s="84"/>
      <c r="BB83" s="802">
        <v>500</v>
      </c>
      <c r="BC83" s="706">
        <v>4750.75</v>
      </c>
      <c r="BD83" s="803">
        <f>(BC83/$BC$4)*12</f>
        <v>6334.333333333333</v>
      </c>
      <c r="BE83" s="84"/>
      <c r="BF83" s="660">
        <f>AVERAGE(AT83,AW83,AZ83)</f>
        <v>175</v>
      </c>
      <c r="BG83" s="84"/>
      <c r="BH83" s="416">
        <v>5000</v>
      </c>
    </row>
    <row r="84" spans="1:168" ht="10.5" hidden="1" customHeight="1" x14ac:dyDescent="0.2">
      <c r="A84" s="195">
        <v>43150</v>
      </c>
      <c r="B84" s="302" t="s">
        <v>96</v>
      </c>
      <c r="D84" s="757">
        <v>0</v>
      </c>
      <c r="E84" s="172">
        <v>0</v>
      </c>
      <c r="F84" s="172">
        <f>D84-E84</f>
        <v>0</v>
      </c>
      <c r="G84" s="174" t="e">
        <f>F84/D84</f>
        <v>#DIV/0!</v>
      </c>
      <c r="H84" s="172"/>
      <c r="I84" s="172">
        <v>0</v>
      </c>
      <c r="J84" s="172">
        <v>0</v>
      </c>
      <c r="K84" s="172">
        <f>I84-J84</f>
        <v>0</v>
      </c>
      <c r="L84" s="174" t="e">
        <f>K84/I84</f>
        <v>#DIV/0!</v>
      </c>
      <c r="M84" s="172"/>
      <c r="N84" s="172">
        <v>0</v>
      </c>
      <c r="O84" s="172">
        <v>0</v>
      </c>
      <c r="P84" s="172">
        <f>N84-O84</f>
        <v>0</v>
      </c>
      <c r="Q84" s="196" t="e">
        <f>P84/N84</f>
        <v>#DIV/0!</v>
      </c>
      <c r="R84" s="173"/>
      <c r="S84" s="173">
        <v>0</v>
      </c>
      <c r="T84" s="172">
        <v>0</v>
      </c>
      <c r="U84" s="172">
        <f>S84-T84</f>
        <v>0</v>
      </c>
      <c r="V84" s="196" t="e">
        <f>U84/S84</f>
        <v>#DIV/0!</v>
      </c>
      <c r="W84" s="196"/>
      <c r="X84" s="190">
        <v>0</v>
      </c>
      <c r="Y84" s="190">
        <v>0</v>
      </c>
      <c r="Z84" s="172">
        <f>X84-Y84</f>
        <v>0</v>
      </c>
      <c r="AA84" s="196" t="e">
        <f>Z84/X84</f>
        <v>#DIV/0!</v>
      </c>
      <c r="AB84" s="196"/>
      <c r="AC84" s="702">
        <f>(Y84+O84+T84)/3</f>
        <v>0</v>
      </c>
      <c r="AD84" s="187"/>
      <c r="AE84" s="190">
        <v>0</v>
      </c>
      <c r="AF84" s="172">
        <v>0</v>
      </c>
      <c r="AG84" s="172">
        <f>AE84-AF84</f>
        <v>0</v>
      </c>
      <c r="AH84" s="196" t="e">
        <f>AG84/AE84</f>
        <v>#DIV/0!</v>
      </c>
      <c r="AI84" s="196"/>
      <c r="AJ84" s="702">
        <f>(AF84+T84+Y84)/3</f>
        <v>0</v>
      </c>
      <c r="AK84" s="187"/>
      <c r="AL84" s="190">
        <v>0</v>
      </c>
      <c r="AM84" s="172">
        <v>0</v>
      </c>
      <c r="AN84" s="172">
        <f>AL84-AM84</f>
        <v>0</v>
      </c>
      <c r="AO84" s="196" t="e">
        <f>AN84/AL84</f>
        <v>#DIV/0!</v>
      </c>
      <c r="AP84" s="703">
        <v>0</v>
      </c>
      <c r="AQ84" s="704">
        <v>0</v>
      </c>
      <c r="AR84" s="204"/>
      <c r="AS84" s="768">
        <v>0</v>
      </c>
      <c r="AT84" s="769">
        <v>0</v>
      </c>
      <c r="AU84" s="84"/>
      <c r="AV84" s="779">
        <v>0</v>
      </c>
      <c r="AW84" s="780">
        <v>0</v>
      </c>
      <c r="AX84" s="84"/>
      <c r="AY84" s="793">
        <v>0</v>
      </c>
      <c r="AZ84" s="794">
        <v>0</v>
      </c>
      <c r="BA84" s="84"/>
      <c r="BB84" s="802">
        <v>0</v>
      </c>
      <c r="BC84" s="706">
        <v>0</v>
      </c>
      <c r="BD84" s="803">
        <f>(BC84/$BC$4)*12</f>
        <v>0</v>
      </c>
      <c r="BE84" s="84"/>
      <c r="BF84" s="660">
        <f>AVERAGE(AT84,AW84,AZ84)</f>
        <v>0</v>
      </c>
      <c r="BG84" s="84"/>
      <c r="BH84" s="416"/>
    </row>
    <row r="85" spans="1:168" ht="10.5" customHeight="1" x14ac:dyDescent="0.2">
      <c r="A85" s="195">
        <v>43170.1</v>
      </c>
      <c r="B85" s="302" t="s">
        <v>97</v>
      </c>
      <c r="D85" s="757">
        <v>300</v>
      </c>
      <c r="E85" s="172">
        <v>300</v>
      </c>
      <c r="F85" s="172">
        <f>D85-E85</f>
        <v>0</v>
      </c>
      <c r="G85" s="174">
        <f>F85/D85</f>
        <v>0</v>
      </c>
      <c r="H85" s="172"/>
      <c r="I85" s="172">
        <v>300</v>
      </c>
      <c r="J85" s="172">
        <v>300</v>
      </c>
      <c r="K85" s="172">
        <f>I85-J85</f>
        <v>0</v>
      </c>
      <c r="L85" s="174">
        <f>K85/I85</f>
        <v>0</v>
      </c>
      <c r="M85" s="172"/>
      <c r="N85" s="172">
        <v>300</v>
      </c>
      <c r="O85" s="172">
        <v>300</v>
      </c>
      <c r="P85" s="172">
        <f>N85-O85</f>
        <v>0</v>
      </c>
      <c r="Q85" s="196">
        <f>P85/N85</f>
        <v>0</v>
      </c>
      <c r="R85" s="173"/>
      <c r="S85" s="173">
        <v>300</v>
      </c>
      <c r="T85" s="172">
        <v>300</v>
      </c>
      <c r="U85" s="172">
        <f>S85-T85</f>
        <v>0</v>
      </c>
      <c r="V85" s="196">
        <f>U85/S85</f>
        <v>0</v>
      </c>
      <c r="W85" s="196"/>
      <c r="X85" s="190">
        <v>300</v>
      </c>
      <c r="Y85" s="190">
        <v>300</v>
      </c>
      <c r="Z85" s="172">
        <f>X85-Y85</f>
        <v>0</v>
      </c>
      <c r="AA85" s="196">
        <f>Z85/X85</f>
        <v>0</v>
      </c>
      <c r="AB85" s="196"/>
      <c r="AC85" s="702">
        <f>(Y85+O85+T85)/3</f>
        <v>300</v>
      </c>
      <c r="AD85" s="187"/>
      <c r="AE85" s="190">
        <v>300</v>
      </c>
      <c r="AF85" s="172">
        <v>300</v>
      </c>
      <c r="AG85" s="172">
        <f>AE85-AF85</f>
        <v>0</v>
      </c>
      <c r="AH85" s="196">
        <f>AG85/AE85</f>
        <v>0</v>
      </c>
      <c r="AI85" s="196"/>
      <c r="AJ85" s="702">
        <f>(AF85+T85+Y85)/3</f>
        <v>300</v>
      </c>
      <c r="AK85" s="187"/>
      <c r="AL85" s="190">
        <v>300</v>
      </c>
      <c r="AM85" s="172">
        <v>300</v>
      </c>
      <c r="AN85" s="172">
        <f>AL85-AM85</f>
        <v>0</v>
      </c>
      <c r="AO85" s="196">
        <f>AN85/AL85</f>
        <v>0</v>
      </c>
      <c r="AP85" s="703">
        <v>300</v>
      </c>
      <c r="AQ85" s="704">
        <v>300</v>
      </c>
      <c r="AR85" s="204"/>
      <c r="AS85" s="768">
        <v>300</v>
      </c>
      <c r="AT85" s="769">
        <v>300</v>
      </c>
      <c r="AU85" s="84"/>
      <c r="AV85" s="779">
        <v>300</v>
      </c>
      <c r="AW85" s="780">
        <v>300</v>
      </c>
      <c r="AX85" s="84"/>
      <c r="AY85" s="793">
        <v>300</v>
      </c>
      <c r="AZ85" s="794">
        <v>1000</v>
      </c>
      <c r="BA85" s="84"/>
      <c r="BB85" s="802">
        <v>1200</v>
      </c>
      <c r="BC85" s="706">
        <v>1000</v>
      </c>
      <c r="BD85" s="803">
        <f>(BC85/$BC$4)*12</f>
        <v>1333.3333333333335</v>
      </c>
      <c r="BE85" s="84"/>
      <c r="BF85" s="660">
        <f>AVERAGE(AT85,AW85,AZ85)</f>
        <v>533.33333333333337</v>
      </c>
      <c r="BG85" s="84"/>
      <c r="BH85" s="416">
        <v>1000</v>
      </c>
    </row>
    <row r="86" spans="1:168" ht="10.5" customHeight="1" thickBot="1" x14ac:dyDescent="0.25">
      <c r="A86" s="882">
        <v>43410</v>
      </c>
      <c r="B86" s="330" t="s">
        <v>98</v>
      </c>
      <c r="C86" s="878"/>
      <c r="D86" s="883">
        <v>750</v>
      </c>
      <c r="E86" s="884">
        <v>401.69</v>
      </c>
      <c r="F86" s="884">
        <f>D86-E86</f>
        <v>348.31</v>
      </c>
      <c r="G86" s="885">
        <f>F86/D86</f>
        <v>0.46441333333333334</v>
      </c>
      <c r="H86" s="884"/>
      <c r="I86" s="884">
        <v>500</v>
      </c>
      <c r="J86" s="884">
        <v>394.44</v>
      </c>
      <c r="K86" s="884">
        <f>I86-J86</f>
        <v>105.56</v>
      </c>
      <c r="L86" s="885">
        <f>K86/I86</f>
        <v>0.21112</v>
      </c>
      <c r="M86" s="884"/>
      <c r="N86" s="884">
        <v>500</v>
      </c>
      <c r="O86" s="884">
        <v>442.95</v>
      </c>
      <c r="P86" s="884">
        <f>N86-O86</f>
        <v>57.050000000000011</v>
      </c>
      <c r="Q86" s="887">
        <f>P86/N86</f>
        <v>0.11410000000000002</v>
      </c>
      <c r="R86" s="886"/>
      <c r="S86" s="886">
        <v>500</v>
      </c>
      <c r="T86" s="884">
        <v>291.35000000000002</v>
      </c>
      <c r="U86" s="884">
        <f>S86-T86</f>
        <v>208.64999999999998</v>
      </c>
      <c r="V86" s="887">
        <f>U86/S86</f>
        <v>0.41729999999999995</v>
      </c>
      <c r="W86" s="887"/>
      <c r="X86" s="906">
        <v>600</v>
      </c>
      <c r="Y86" s="906">
        <v>115.65</v>
      </c>
      <c r="Z86" s="884">
        <f>X86-Y86</f>
        <v>484.35</v>
      </c>
      <c r="AA86" s="887">
        <f>Z86/X86</f>
        <v>0.80725000000000002</v>
      </c>
      <c r="AB86" s="887"/>
      <c r="AC86" s="907">
        <f>(Y86+O86+T86)/3</f>
        <v>283.31666666666666</v>
      </c>
      <c r="AD86" s="908"/>
      <c r="AE86" s="906">
        <v>500</v>
      </c>
      <c r="AF86" s="884">
        <v>152.96</v>
      </c>
      <c r="AG86" s="884">
        <f>AE86-AF86</f>
        <v>347.03999999999996</v>
      </c>
      <c r="AH86" s="887">
        <f>AG86/AE86</f>
        <v>0.69407999999999992</v>
      </c>
      <c r="AI86" s="887"/>
      <c r="AJ86" s="907">
        <f>(AF86+T86+Y86)/3</f>
        <v>186.65333333333334</v>
      </c>
      <c r="AK86" s="908"/>
      <c r="AL86" s="906">
        <v>1000</v>
      </c>
      <c r="AM86" s="884">
        <v>588.88</v>
      </c>
      <c r="AN86" s="884">
        <f>AL86-AM86</f>
        <v>411.12</v>
      </c>
      <c r="AO86" s="887">
        <f>AN86/AL86</f>
        <v>0.41111999999999999</v>
      </c>
      <c r="AP86" s="893">
        <v>1000</v>
      </c>
      <c r="AQ86" s="894">
        <v>239.19</v>
      </c>
      <c r="AR86" s="909"/>
      <c r="AS86" s="896">
        <v>1000</v>
      </c>
      <c r="AT86" s="897">
        <v>170.16</v>
      </c>
      <c r="AU86" s="879"/>
      <c r="AV86" s="898">
        <v>1000</v>
      </c>
      <c r="AW86" s="899">
        <v>112.02</v>
      </c>
      <c r="AX86" s="879"/>
      <c r="AY86" s="900">
        <v>1000</v>
      </c>
      <c r="AZ86" s="901">
        <v>49.8</v>
      </c>
      <c r="BA86" s="879"/>
      <c r="BB86" s="902">
        <v>250</v>
      </c>
      <c r="BC86" s="910">
        <v>404.2</v>
      </c>
      <c r="BD86" s="904">
        <f>(BC86/$BC$4)*12</f>
        <v>538.93333333333339</v>
      </c>
      <c r="BE86" s="879"/>
      <c r="BF86" s="905">
        <f>AVERAGE(AT86,AW86,AZ86)</f>
        <v>110.66000000000001</v>
      </c>
      <c r="BG86" s="879"/>
      <c r="BH86" s="424">
        <v>250</v>
      </c>
    </row>
    <row r="87" spans="1:168" s="11" customFormat="1" ht="10.5" customHeight="1" thickTop="1" x14ac:dyDescent="0.2">
      <c r="A87" s="820"/>
      <c r="B87" s="329" t="s">
        <v>6</v>
      </c>
      <c r="C87" s="20"/>
      <c r="D87" s="109">
        <f>SUM(D83:D86)</f>
        <v>1550</v>
      </c>
      <c r="E87" s="821">
        <f>SUM(E83:E86)</f>
        <v>1051.69</v>
      </c>
      <c r="F87" s="821">
        <f>D87-E87</f>
        <v>498.30999999999995</v>
      </c>
      <c r="G87" s="822">
        <f>F87/D87</f>
        <v>0.32149032258064514</v>
      </c>
      <c r="H87" s="821"/>
      <c r="I87" s="821">
        <f>SUM(I83:I86)</f>
        <v>1300</v>
      </c>
      <c r="J87" s="821">
        <f>SUM(J83:J86)</f>
        <v>1044.44</v>
      </c>
      <c r="K87" s="821">
        <f>I87-J87</f>
        <v>255.55999999999995</v>
      </c>
      <c r="L87" s="822">
        <f>K87/I87</f>
        <v>0.19658461538461533</v>
      </c>
      <c r="M87" s="821"/>
      <c r="N87" s="821">
        <f>SUM(N83:N86)</f>
        <v>1300</v>
      </c>
      <c r="O87" s="821">
        <f>SUM(O83:O86)</f>
        <v>742.95</v>
      </c>
      <c r="P87" s="821">
        <f>N87-O87</f>
        <v>557.04999999999995</v>
      </c>
      <c r="Q87" s="822">
        <f>P87/N87</f>
        <v>0.42849999999999999</v>
      </c>
      <c r="R87" s="877"/>
      <c r="S87" s="877">
        <f>SUM(S83:S86)</f>
        <v>1300</v>
      </c>
      <c r="T87" s="877">
        <f>SUM(T83:T86)</f>
        <v>1153.8499999999999</v>
      </c>
      <c r="U87" s="821">
        <f>S87-T87</f>
        <v>146.15000000000009</v>
      </c>
      <c r="V87" s="822">
        <f>U87/S87</f>
        <v>0.11242307692307699</v>
      </c>
      <c r="W87" s="822"/>
      <c r="X87" s="821">
        <f>SUM(X83:X86)</f>
        <v>1900</v>
      </c>
      <c r="Y87" s="821">
        <f>SUM(Y83:Y86)</f>
        <v>415.65</v>
      </c>
      <c r="Z87" s="821">
        <f>X87-Y87</f>
        <v>1484.35</v>
      </c>
      <c r="AA87" s="822">
        <f>Z87/X87</f>
        <v>0.78123684210526312</v>
      </c>
      <c r="AB87" s="822"/>
      <c r="AC87" s="823">
        <f>(Y87+O87+T87)/3</f>
        <v>770.81666666666661</v>
      </c>
      <c r="AD87" s="824"/>
      <c r="AE87" s="821">
        <f>SUM(AE83:AE86)</f>
        <v>1800</v>
      </c>
      <c r="AF87" s="821">
        <f>SUM(AF83:AF86)</f>
        <v>452.96000000000004</v>
      </c>
      <c r="AG87" s="821">
        <f>AE87-AF87</f>
        <v>1347.04</v>
      </c>
      <c r="AH87" s="822">
        <f>AG87/AE87</f>
        <v>0.74835555555555555</v>
      </c>
      <c r="AI87" s="822"/>
      <c r="AJ87" s="823">
        <f>(AF87+T87+Y87)/3</f>
        <v>674.15333333333331</v>
      </c>
      <c r="AK87" s="824"/>
      <c r="AL87" s="821">
        <f>SUM(AL83:AL86)</f>
        <v>2300</v>
      </c>
      <c r="AM87" s="821">
        <f>SUM(AM83:AM86)</f>
        <v>1239.1300000000001</v>
      </c>
      <c r="AN87" s="821">
        <f>AL87-AM87</f>
        <v>1060.8699999999999</v>
      </c>
      <c r="AO87" s="822">
        <f>AN87/AL87</f>
        <v>0.46124782608695647</v>
      </c>
      <c r="AP87" s="825">
        <v>2300</v>
      </c>
      <c r="AQ87" s="826">
        <f>SUM(AQ83:AQ86)</f>
        <v>1713.19</v>
      </c>
      <c r="AR87" s="827"/>
      <c r="AS87" s="828">
        <f>SUM(AS83:AS86)</f>
        <v>2300</v>
      </c>
      <c r="AT87" s="829">
        <f>SUM(AT83:AT86)</f>
        <v>995.16</v>
      </c>
      <c r="AU87" s="293"/>
      <c r="AV87" s="830">
        <f>SUM(AV83:AV86)</f>
        <v>2800</v>
      </c>
      <c r="AW87" s="831">
        <f>SUM(AW83:AW86)</f>
        <v>412.02</v>
      </c>
      <c r="AX87" s="293"/>
      <c r="AY87" s="832">
        <f>SUM(AY83:AY86)</f>
        <v>2500</v>
      </c>
      <c r="AZ87" s="833">
        <f>SUM(AZ83:AZ86)</f>
        <v>1049.8</v>
      </c>
      <c r="BA87" s="293"/>
      <c r="BB87" s="834">
        <f>SUM(BB83:BB86)</f>
        <v>1950</v>
      </c>
      <c r="BC87" s="835">
        <f>SUM(BC83:BC86)</f>
        <v>6154.95</v>
      </c>
      <c r="BD87" s="836">
        <f>(BC87/$BC$4)*12</f>
        <v>8206.6</v>
      </c>
      <c r="BE87" s="84"/>
      <c r="BF87" s="837">
        <f>SUM(BF83:BF86)</f>
        <v>818.99333333333334</v>
      </c>
      <c r="BG87" s="84"/>
      <c r="BH87" s="427">
        <f>SUM(BH83:BH86)</f>
        <v>6250</v>
      </c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</row>
    <row r="88" spans="1:168" ht="18" customHeight="1" x14ac:dyDescent="0.2">
      <c r="A88" s="4">
        <v>4050</v>
      </c>
      <c r="B88" s="5" t="s">
        <v>99</v>
      </c>
      <c r="C88" s="20"/>
      <c r="D88" s="8"/>
      <c r="E88" s="8"/>
      <c r="F88" s="19"/>
      <c r="G88" s="10"/>
      <c r="H88" s="8"/>
      <c r="I88" s="8"/>
      <c r="J88" s="8"/>
      <c r="K88" s="8"/>
      <c r="L88" s="10"/>
      <c r="M88" s="19"/>
      <c r="N88" s="8"/>
      <c r="O88" s="19"/>
      <c r="P88" s="8"/>
      <c r="Q88" s="10"/>
      <c r="R88" s="25"/>
      <c r="S88" s="25"/>
      <c r="T88" s="8"/>
      <c r="U88" s="8"/>
      <c r="V88" s="10"/>
      <c r="W88" s="19"/>
      <c r="X88" s="78"/>
      <c r="Y88" s="78"/>
      <c r="Z88" s="8"/>
      <c r="AA88" s="10"/>
      <c r="AB88" s="19"/>
      <c r="AC88" s="99"/>
      <c r="AF88" s="8"/>
      <c r="AG88" s="8"/>
      <c r="AH88" s="10"/>
      <c r="AI88" s="19"/>
      <c r="AJ88" s="99"/>
      <c r="AM88" s="8"/>
      <c r="AN88" s="8"/>
      <c r="AO88" s="19"/>
      <c r="AP88" s="246"/>
      <c r="AQ88" s="247"/>
      <c r="AS88" s="255"/>
      <c r="AT88" s="237"/>
      <c r="AU88" s="84"/>
      <c r="AV88" s="264"/>
      <c r="AW88" s="265"/>
      <c r="AX88" s="84"/>
      <c r="AY88" s="386"/>
      <c r="AZ88" s="387"/>
      <c r="BA88" s="84"/>
      <c r="BB88" s="398"/>
      <c r="BC88" s="399"/>
      <c r="BD88" s="400"/>
      <c r="BE88" s="293"/>
      <c r="BF88" s="652"/>
      <c r="BG88" s="293"/>
      <c r="BH88" s="417"/>
    </row>
    <row r="89" spans="1:168" ht="10.5" customHeight="1" x14ac:dyDescent="0.2">
      <c r="A89" s="195">
        <v>41160</v>
      </c>
      <c r="B89" s="302" t="s">
        <v>100</v>
      </c>
      <c r="D89" s="757">
        <v>5700</v>
      </c>
      <c r="E89" s="172">
        <v>5700</v>
      </c>
      <c r="F89" s="172">
        <f>D89-E89</f>
        <v>0</v>
      </c>
      <c r="G89" s="174">
        <f>F89/D89</f>
        <v>0</v>
      </c>
      <c r="H89" s="172"/>
      <c r="I89" s="172">
        <v>5700</v>
      </c>
      <c r="J89" s="172">
        <v>5700</v>
      </c>
      <c r="K89" s="172">
        <f>I89-J89</f>
        <v>0</v>
      </c>
      <c r="L89" s="174">
        <f>K89/I89</f>
        <v>0</v>
      </c>
      <c r="M89" s="172"/>
      <c r="N89" s="172">
        <v>5700</v>
      </c>
      <c r="O89" s="172">
        <v>5700</v>
      </c>
      <c r="P89" s="172">
        <f>N89-O89</f>
        <v>0</v>
      </c>
      <c r="Q89" s="196">
        <f>P89/N89</f>
        <v>0</v>
      </c>
      <c r="R89" s="173"/>
      <c r="S89" s="173">
        <v>5700</v>
      </c>
      <c r="T89" s="172">
        <v>5700</v>
      </c>
      <c r="U89" s="172">
        <f>S89-T89</f>
        <v>0</v>
      </c>
      <c r="V89" s="196">
        <f>U89/S89</f>
        <v>0</v>
      </c>
      <c r="W89" s="196"/>
      <c r="X89" s="190">
        <v>5700</v>
      </c>
      <c r="Y89" s="190">
        <v>5700</v>
      </c>
      <c r="Z89" s="172">
        <f>X89-Y89</f>
        <v>0</v>
      </c>
      <c r="AA89" s="196">
        <f>Z89/X89</f>
        <v>0</v>
      </c>
      <c r="AB89" s="196"/>
      <c r="AC89" s="702">
        <f>(Y89+O89+T89)/3</f>
        <v>5700</v>
      </c>
      <c r="AD89" s="187"/>
      <c r="AE89" s="190">
        <v>5985</v>
      </c>
      <c r="AF89" s="172">
        <v>5985</v>
      </c>
      <c r="AG89" s="172">
        <f>AE89-AF89</f>
        <v>0</v>
      </c>
      <c r="AH89" s="196">
        <f>AG89/AE89</f>
        <v>0</v>
      </c>
      <c r="AI89" s="196"/>
      <c r="AJ89" s="702">
        <f t="shared" ref="AJ89:AJ98" si="23">(AF89+T89+Y89)/3</f>
        <v>5795</v>
      </c>
      <c r="AK89" s="187"/>
      <c r="AL89" s="190">
        <v>5985</v>
      </c>
      <c r="AM89" s="172">
        <v>5985</v>
      </c>
      <c r="AN89" s="172">
        <f>AL89-AM89</f>
        <v>0</v>
      </c>
      <c r="AO89" s="196">
        <f>AN89/AL89</f>
        <v>0</v>
      </c>
      <c r="AP89" s="703">
        <v>5985</v>
      </c>
      <c r="AQ89" s="704">
        <v>6227.5</v>
      </c>
      <c r="AR89" s="204"/>
      <c r="AS89" s="768">
        <v>5985</v>
      </c>
      <c r="AT89" s="769">
        <v>6290</v>
      </c>
      <c r="AU89" s="84"/>
      <c r="AV89" s="779">
        <v>7200</v>
      </c>
      <c r="AW89" s="780">
        <v>7200</v>
      </c>
      <c r="AX89" s="84"/>
      <c r="AY89" s="793">
        <v>7200</v>
      </c>
      <c r="AZ89" s="794">
        <v>7200</v>
      </c>
      <c r="BA89" s="84"/>
      <c r="BB89" s="802">
        <v>7200</v>
      </c>
      <c r="BC89" s="706">
        <v>5400</v>
      </c>
      <c r="BD89" s="803">
        <f t="shared" ref="BD89:BD100" si="24">(BC89/$BC$4)*12</f>
        <v>7200</v>
      </c>
      <c r="BE89" s="84"/>
      <c r="BF89" s="660">
        <f t="shared" ref="BF89:BF99" si="25">AVERAGE(AT89,AW89,AZ89)</f>
        <v>6896.666666666667</v>
      </c>
      <c r="BG89" s="84"/>
      <c r="BH89" s="416">
        <v>7200</v>
      </c>
    </row>
    <row r="90" spans="1:168" ht="10.5" hidden="1" customHeight="1" x14ac:dyDescent="0.2">
      <c r="A90" s="195" t="s">
        <v>178</v>
      </c>
      <c r="B90" s="302" t="s">
        <v>157</v>
      </c>
      <c r="D90" s="757"/>
      <c r="E90" s="172"/>
      <c r="F90" s="172"/>
      <c r="G90" s="174"/>
      <c r="H90" s="172"/>
      <c r="I90" s="172"/>
      <c r="J90" s="172"/>
      <c r="K90" s="172"/>
      <c r="L90" s="174"/>
      <c r="M90" s="172"/>
      <c r="N90" s="172"/>
      <c r="O90" s="172"/>
      <c r="P90" s="172"/>
      <c r="Q90" s="196"/>
      <c r="R90" s="173"/>
      <c r="S90" s="173"/>
      <c r="T90" s="172"/>
      <c r="U90" s="172"/>
      <c r="V90" s="196"/>
      <c r="W90" s="196"/>
      <c r="X90" s="190"/>
      <c r="Y90" s="190"/>
      <c r="Z90" s="172"/>
      <c r="AA90" s="196"/>
      <c r="AB90" s="196"/>
      <c r="AC90" s="702"/>
      <c r="AD90" s="187"/>
      <c r="AE90" s="190"/>
      <c r="AF90" s="172"/>
      <c r="AG90" s="172"/>
      <c r="AH90" s="196"/>
      <c r="AI90" s="196"/>
      <c r="AJ90" s="702">
        <f t="shared" si="23"/>
        <v>0</v>
      </c>
      <c r="AK90" s="187"/>
      <c r="AL90" s="190">
        <v>0</v>
      </c>
      <c r="AM90" s="172"/>
      <c r="AN90" s="172"/>
      <c r="AO90" s="196"/>
      <c r="AP90" s="703">
        <v>0</v>
      </c>
      <c r="AQ90" s="704">
        <v>0</v>
      </c>
      <c r="AR90" s="204"/>
      <c r="AS90" s="768">
        <v>0</v>
      </c>
      <c r="AT90" s="769">
        <v>0</v>
      </c>
      <c r="AU90" s="84"/>
      <c r="AV90" s="779">
        <v>0</v>
      </c>
      <c r="AW90" s="780">
        <v>0</v>
      </c>
      <c r="AX90" s="84"/>
      <c r="AY90" s="793">
        <v>0</v>
      </c>
      <c r="AZ90" s="794">
        <v>0</v>
      </c>
      <c r="BA90" s="84"/>
      <c r="BB90" s="802">
        <v>0</v>
      </c>
      <c r="BC90" s="706">
        <v>0</v>
      </c>
      <c r="BD90" s="803">
        <f t="shared" si="24"/>
        <v>0</v>
      </c>
      <c r="BE90" s="84"/>
      <c r="BF90" s="660">
        <f t="shared" si="25"/>
        <v>0</v>
      </c>
      <c r="BG90" s="84"/>
      <c r="BH90" s="416"/>
    </row>
    <row r="91" spans="1:168" ht="10.5" hidden="1" customHeight="1" x14ac:dyDescent="0.2">
      <c r="A91" s="195" t="s">
        <v>179</v>
      </c>
      <c r="B91" s="302" t="s">
        <v>158</v>
      </c>
      <c r="D91" s="757"/>
      <c r="E91" s="172"/>
      <c r="F91" s="172"/>
      <c r="G91" s="174"/>
      <c r="H91" s="172"/>
      <c r="I91" s="172"/>
      <c r="J91" s="172"/>
      <c r="K91" s="172"/>
      <c r="L91" s="174"/>
      <c r="M91" s="172"/>
      <c r="N91" s="172"/>
      <c r="O91" s="172"/>
      <c r="P91" s="172"/>
      <c r="Q91" s="196"/>
      <c r="R91" s="173"/>
      <c r="S91" s="173"/>
      <c r="T91" s="172"/>
      <c r="U91" s="172"/>
      <c r="V91" s="196"/>
      <c r="W91" s="196"/>
      <c r="X91" s="190"/>
      <c r="Y91" s="190"/>
      <c r="Z91" s="172"/>
      <c r="AA91" s="196"/>
      <c r="AB91" s="196"/>
      <c r="AC91" s="702"/>
      <c r="AD91" s="187"/>
      <c r="AE91" s="190"/>
      <c r="AF91" s="172"/>
      <c r="AG91" s="172"/>
      <c r="AH91" s="196"/>
      <c r="AI91" s="196"/>
      <c r="AJ91" s="702">
        <f t="shared" si="23"/>
        <v>0</v>
      </c>
      <c r="AK91" s="187"/>
      <c r="AL91" s="190">
        <v>0</v>
      </c>
      <c r="AM91" s="172"/>
      <c r="AN91" s="172"/>
      <c r="AO91" s="196"/>
      <c r="AP91" s="703">
        <v>0</v>
      </c>
      <c r="AQ91" s="704">
        <v>0</v>
      </c>
      <c r="AR91" s="204"/>
      <c r="AS91" s="768">
        <v>0</v>
      </c>
      <c r="AT91" s="769">
        <v>7.89</v>
      </c>
      <c r="AU91" s="84"/>
      <c r="AV91" s="779">
        <v>0</v>
      </c>
      <c r="AW91" s="780">
        <v>0</v>
      </c>
      <c r="AX91" s="84"/>
      <c r="AY91" s="793">
        <v>0</v>
      </c>
      <c r="AZ91" s="794">
        <v>0</v>
      </c>
      <c r="BA91" s="84"/>
      <c r="BB91" s="802">
        <v>0</v>
      </c>
      <c r="BC91" s="706">
        <v>0</v>
      </c>
      <c r="BD91" s="803">
        <f t="shared" si="24"/>
        <v>0</v>
      </c>
      <c r="BE91" s="84"/>
      <c r="BF91" s="660">
        <f t="shared" si="25"/>
        <v>2.63</v>
      </c>
      <c r="BG91" s="84"/>
      <c r="BH91" s="416"/>
    </row>
    <row r="92" spans="1:168" x14ac:dyDescent="0.2">
      <c r="A92" s="195">
        <v>42110</v>
      </c>
      <c r="B92" s="302" t="s">
        <v>101</v>
      </c>
      <c r="D92" s="757">
        <v>150</v>
      </c>
      <c r="E92" s="172">
        <v>332.66</v>
      </c>
      <c r="F92" s="172">
        <f t="shared" ref="F92:F98" si="26">D92-E92</f>
        <v>-182.66000000000003</v>
      </c>
      <c r="G92" s="174">
        <f t="shared" ref="G92:G98" si="27">F92/D92</f>
        <v>-1.2177333333333336</v>
      </c>
      <c r="H92" s="172"/>
      <c r="I92" s="172">
        <v>150</v>
      </c>
      <c r="J92" s="172">
        <v>456.97</v>
      </c>
      <c r="K92" s="172">
        <f t="shared" ref="K92:K98" si="28">I92-J92</f>
        <v>-306.97000000000003</v>
      </c>
      <c r="L92" s="174">
        <f t="shared" ref="L92:L98" si="29">K92/I92</f>
        <v>-2.0464666666666669</v>
      </c>
      <c r="M92" s="172"/>
      <c r="N92" s="172">
        <v>300</v>
      </c>
      <c r="O92" s="172">
        <v>122.9</v>
      </c>
      <c r="P92" s="172">
        <f t="shared" ref="P92:P98" si="30">N92-O92</f>
        <v>177.1</v>
      </c>
      <c r="Q92" s="196">
        <f t="shared" ref="Q92:Q98" si="31">P92/N92</f>
        <v>0.59033333333333327</v>
      </c>
      <c r="R92" s="173"/>
      <c r="S92" s="173">
        <v>150</v>
      </c>
      <c r="T92" s="172">
        <v>253.81</v>
      </c>
      <c r="U92" s="172">
        <f t="shared" ref="U92:U98" si="32">S92-T92</f>
        <v>-103.81</v>
      </c>
      <c r="V92" s="196">
        <f t="shared" ref="V92:V98" si="33">U92/S92</f>
        <v>-0.69206666666666672</v>
      </c>
      <c r="W92" s="196"/>
      <c r="X92" s="190">
        <v>150</v>
      </c>
      <c r="Y92" s="190">
        <v>283.05</v>
      </c>
      <c r="Z92" s="172">
        <f t="shared" ref="Z92:Z98" si="34">X92-Y92</f>
        <v>-133.05000000000001</v>
      </c>
      <c r="AA92" s="196">
        <f t="shared" ref="AA92:AA98" si="35">Z92/X92</f>
        <v>-0.88700000000000012</v>
      </c>
      <c r="AB92" s="196"/>
      <c r="AC92" s="702">
        <f t="shared" ref="AC92:AC98" si="36">(Y92+O92+T92)/3</f>
        <v>219.92</v>
      </c>
      <c r="AD92" s="187"/>
      <c r="AE92" s="190">
        <v>150</v>
      </c>
      <c r="AF92" s="172">
        <v>38.32</v>
      </c>
      <c r="AG92" s="172">
        <f t="shared" ref="AG92:AG98" si="37">AE92-AF92</f>
        <v>111.68</v>
      </c>
      <c r="AH92" s="196">
        <f t="shared" ref="AH92:AH98" si="38">AG92/AE92</f>
        <v>0.74453333333333338</v>
      </c>
      <c r="AI92" s="196"/>
      <c r="AJ92" s="702">
        <f t="shared" si="23"/>
        <v>191.72666666666669</v>
      </c>
      <c r="AK92" s="187"/>
      <c r="AL92" s="190">
        <v>150</v>
      </c>
      <c r="AM92" s="172">
        <v>31.99</v>
      </c>
      <c r="AN92" s="172">
        <f t="shared" ref="AN92:AN98" si="39">AL92-AM92</f>
        <v>118.01</v>
      </c>
      <c r="AO92" s="196">
        <f t="shared" ref="AO92:AO98" si="40">AN92/AL92</f>
        <v>0.7867333333333334</v>
      </c>
      <c r="AP92" s="703">
        <v>200</v>
      </c>
      <c r="AQ92" s="704">
        <v>449.46</v>
      </c>
      <c r="AR92" s="204"/>
      <c r="AS92" s="768">
        <v>200</v>
      </c>
      <c r="AT92" s="769">
        <v>533.45000000000005</v>
      </c>
      <c r="AU92" s="84"/>
      <c r="AV92" s="779">
        <v>500</v>
      </c>
      <c r="AW92" s="780">
        <v>796.71</v>
      </c>
      <c r="AX92" s="84"/>
      <c r="AY92" s="793">
        <v>500</v>
      </c>
      <c r="AZ92" s="794">
        <v>445.93</v>
      </c>
      <c r="BA92" s="84"/>
      <c r="BB92" s="802">
        <v>500</v>
      </c>
      <c r="BC92" s="706">
        <v>360.33</v>
      </c>
      <c r="BD92" s="803">
        <f t="shared" si="24"/>
        <v>480.43999999999994</v>
      </c>
      <c r="BE92" s="84"/>
      <c r="BF92" s="660">
        <f t="shared" si="25"/>
        <v>592.03000000000009</v>
      </c>
      <c r="BG92" s="84"/>
      <c r="BH92" s="416">
        <v>400</v>
      </c>
    </row>
    <row r="93" spans="1:168" ht="12.75" hidden="1" customHeight="1" x14ac:dyDescent="0.2">
      <c r="A93" s="195">
        <v>42130</v>
      </c>
      <c r="B93" s="302" t="s">
        <v>102</v>
      </c>
      <c r="D93" s="757">
        <v>0</v>
      </c>
      <c r="E93" s="172">
        <v>148.37</v>
      </c>
      <c r="F93" s="172">
        <f t="shared" si="26"/>
        <v>-148.37</v>
      </c>
      <c r="G93" s="174" t="e">
        <f t="shared" si="27"/>
        <v>#DIV/0!</v>
      </c>
      <c r="H93" s="172"/>
      <c r="I93" s="172">
        <v>0</v>
      </c>
      <c r="J93" s="172">
        <v>0</v>
      </c>
      <c r="K93" s="172">
        <f t="shared" si="28"/>
        <v>0</v>
      </c>
      <c r="L93" s="174" t="e">
        <f t="shared" si="29"/>
        <v>#DIV/0!</v>
      </c>
      <c r="M93" s="172"/>
      <c r="N93" s="172">
        <v>0</v>
      </c>
      <c r="O93" s="172">
        <v>298</v>
      </c>
      <c r="P93" s="172">
        <f t="shared" si="30"/>
        <v>-298</v>
      </c>
      <c r="Q93" s="196" t="e">
        <f t="shared" si="31"/>
        <v>#DIV/0!</v>
      </c>
      <c r="R93" s="173"/>
      <c r="S93" s="173">
        <v>0</v>
      </c>
      <c r="T93" s="172">
        <v>234.44</v>
      </c>
      <c r="U93" s="172">
        <f t="shared" si="32"/>
        <v>-234.44</v>
      </c>
      <c r="V93" s="196" t="e">
        <f t="shared" si="33"/>
        <v>#DIV/0!</v>
      </c>
      <c r="W93" s="196"/>
      <c r="X93" s="190">
        <v>150</v>
      </c>
      <c r="Y93" s="190">
        <v>0</v>
      </c>
      <c r="Z93" s="172">
        <f t="shared" si="34"/>
        <v>150</v>
      </c>
      <c r="AA93" s="196">
        <f t="shared" si="35"/>
        <v>1</v>
      </c>
      <c r="AB93" s="196"/>
      <c r="AC93" s="702">
        <f t="shared" si="36"/>
        <v>177.48000000000002</v>
      </c>
      <c r="AD93" s="187"/>
      <c r="AE93" s="190">
        <v>150</v>
      </c>
      <c r="AF93" s="172">
        <v>0</v>
      </c>
      <c r="AG93" s="172">
        <f t="shared" si="37"/>
        <v>150</v>
      </c>
      <c r="AH93" s="196">
        <f t="shared" si="38"/>
        <v>1</v>
      </c>
      <c r="AI93" s="196"/>
      <c r="AJ93" s="702">
        <f t="shared" si="23"/>
        <v>78.146666666666661</v>
      </c>
      <c r="AK93" s="187"/>
      <c r="AL93" s="190">
        <v>650</v>
      </c>
      <c r="AM93" s="172">
        <v>0</v>
      </c>
      <c r="AN93" s="172">
        <f t="shared" si="39"/>
        <v>650</v>
      </c>
      <c r="AO93" s="196">
        <f t="shared" si="40"/>
        <v>1</v>
      </c>
      <c r="AP93" s="703">
        <v>200</v>
      </c>
      <c r="AQ93" s="704">
        <v>0</v>
      </c>
      <c r="AR93" s="204"/>
      <c r="AS93" s="768">
        <v>200</v>
      </c>
      <c r="AT93" s="769">
        <v>0</v>
      </c>
      <c r="AU93" s="84"/>
      <c r="AV93" s="779">
        <v>0</v>
      </c>
      <c r="AW93" s="780"/>
      <c r="AX93" s="84"/>
      <c r="AY93" s="793">
        <v>0</v>
      </c>
      <c r="AZ93" s="794"/>
      <c r="BA93" s="84"/>
      <c r="BB93" s="802">
        <v>0</v>
      </c>
      <c r="BC93" s="706">
        <v>0</v>
      </c>
      <c r="BD93" s="803">
        <f t="shared" si="24"/>
        <v>0</v>
      </c>
      <c r="BE93" s="84"/>
      <c r="BF93" s="660">
        <f t="shared" si="25"/>
        <v>0</v>
      </c>
      <c r="BG93" s="84"/>
      <c r="BH93" s="416"/>
    </row>
    <row r="94" spans="1:168" x14ac:dyDescent="0.2">
      <c r="A94" s="195">
        <v>42140</v>
      </c>
      <c r="B94" s="302" t="s">
        <v>247</v>
      </c>
      <c r="D94" s="757">
        <v>400</v>
      </c>
      <c r="E94" s="172">
        <v>619.89</v>
      </c>
      <c r="F94" s="172">
        <f t="shared" si="26"/>
        <v>-219.89</v>
      </c>
      <c r="G94" s="174">
        <f t="shared" si="27"/>
        <v>-0.54972500000000002</v>
      </c>
      <c r="H94" s="172"/>
      <c r="I94" s="172">
        <v>525</v>
      </c>
      <c r="J94" s="172">
        <v>2176.5300000000002</v>
      </c>
      <c r="K94" s="172">
        <f t="shared" si="28"/>
        <v>-1651.5300000000002</v>
      </c>
      <c r="L94" s="174">
        <f t="shared" si="29"/>
        <v>-3.1457714285714289</v>
      </c>
      <c r="M94" s="172"/>
      <c r="N94" s="172">
        <v>600</v>
      </c>
      <c r="O94" s="172">
        <v>518.27</v>
      </c>
      <c r="P94" s="172">
        <f t="shared" si="30"/>
        <v>81.730000000000018</v>
      </c>
      <c r="Q94" s="196">
        <f t="shared" si="31"/>
        <v>0.13621666666666671</v>
      </c>
      <c r="R94" s="173"/>
      <c r="S94" s="173">
        <v>600</v>
      </c>
      <c r="T94" s="172">
        <v>929.94</v>
      </c>
      <c r="U94" s="172">
        <f t="shared" si="32"/>
        <v>-329.94000000000005</v>
      </c>
      <c r="V94" s="196">
        <f t="shared" si="33"/>
        <v>-0.54990000000000006</v>
      </c>
      <c r="W94" s="196"/>
      <c r="X94" s="190">
        <v>750</v>
      </c>
      <c r="Y94" s="190">
        <v>571.20000000000005</v>
      </c>
      <c r="Z94" s="172">
        <f t="shared" si="34"/>
        <v>178.79999999999995</v>
      </c>
      <c r="AA94" s="196">
        <f t="shared" si="35"/>
        <v>0.23839999999999995</v>
      </c>
      <c r="AB94" s="196"/>
      <c r="AC94" s="702">
        <f t="shared" si="36"/>
        <v>673.13666666666666</v>
      </c>
      <c r="AD94" s="187"/>
      <c r="AE94" s="190">
        <v>750</v>
      </c>
      <c r="AF94" s="172">
        <v>1064.92</v>
      </c>
      <c r="AG94" s="172">
        <f t="shared" si="37"/>
        <v>-314.92000000000007</v>
      </c>
      <c r="AH94" s="196">
        <f t="shared" si="38"/>
        <v>-0.41989333333333345</v>
      </c>
      <c r="AI94" s="196"/>
      <c r="AJ94" s="702">
        <f t="shared" si="23"/>
        <v>855.35333333333347</v>
      </c>
      <c r="AK94" s="187"/>
      <c r="AL94" s="190">
        <v>5050</v>
      </c>
      <c r="AM94" s="172">
        <v>2491.0300000000002</v>
      </c>
      <c r="AN94" s="172">
        <f t="shared" si="39"/>
        <v>2558.9699999999998</v>
      </c>
      <c r="AO94" s="196">
        <f t="shared" si="40"/>
        <v>0.50672673267326729</v>
      </c>
      <c r="AP94" s="703">
        <v>1000</v>
      </c>
      <c r="AQ94" s="704">
        <v>1037.49</v>
      </c>
      <c r="AR94" s="204"/>
      <c r="AS94" s="768">
        <v>1000</v>
      </c>
      <c r="AT94" s="769">
        <v>2433.1</v>
      </c>
      <c r="AU94" s="84"/>
      <c r="AV94" s="779">
        <v>500</v>
      </c>
      <c r="AW94" s="780">
        <v>409.27</v>
      </c>
      <c r="AX94" s="84"/>
      <c r="AY94" s="793">
        <v>100</v>
      </c>
      <c r="AZ94" s="794">
        <v>1258.0999999999999</v>
      </c>
      <c r="BA94" s="84"/>
      <c r="BB94" s="802">
        <v>1200</v>
      </c>
      <c r="BC94" s="706">
        <v>335.5</v>
      </c>
      <c r="BD94" s="803">
        <f t="shared" si="24"/>
        <v>447.33333333333337</v>
      </c>
      <c r="BE94" s="84"/>
      <c r="BF94" s="660">
        <f t="shared" si="25"/>
        <v>1366.823333333333</v>
      </c>
      <c r="BG94" s="84"/>
      <c r="BH94" s="416">
        <v>1000</v>
      </c>
    </row>
    <row r="95" spans="1:168" x14ac:dyDescent="0.2">
      <c r="A95" s="195">
        <v>43250</v>
      </c>
      <c r="B95" s="302" t="s">
        <v>103</v>
      </c>
      <c r="D95" s="757">
        <v>250</v>
      </c>
      <c r="E95" s="172">
        <v>218.91</v>
      </c>
      <c r="F95" s="172">
        <f t="shared" si="26"/>
        <v>31.090000000000003</v>
      </c>
      <c r="G95" s="174">
        <f t="shared" si="27"/>
        <v>0.12436000000000001</v>
      </c>
      <c r="H95" s="172"/>
      <c r="I95" s="172">
        <v>150</v>
      </c>
      <c r="J95" s="172">
        <v>94.74</v>
      </c>
      <c r="K95" s="172">
        <f t="shared" si="28"/>
        <v>55.260000000000005</v>
      </c>
      <c r="L95" s="174">
        <f t="shared" si="29"/>
        <v>0.36840000000000006</v>
      </c>
      <c r="M95" s="172"/>
      <c r="N95" s="172">
        <v>150</v>
      </c>
      <c r="O95" s="172">
        <v>152.34</v>
      </c>
      <c r="P95" s="172">
        <f t="shared" si="30"/>
        <v>-2.3400000000000034</v>
      </c>
      <c r="Q95" s="196">
        <f t="shared" si="31"/>
        <v>-1.5600000000000024E-2</v>
      </c>
      <c r="R95" s="173"/>
      <c r="S95" s="173">
        <v>150</v>
      </c>
      <c r="T95" s="172">
        <v>12.3</v>
      </c>
      <c r="U95" s="172">
        <f t="shared" si="32"/>
        <v>137.69999999999999</v>
      </c>
      <c r="V95" s="196">
        <f t="shared" si="33"/>
        <v>0.91799999999999993</v>
      </c>
      <c r="W95" s="196"/>
      <c r="X95" s="190">
        <v>150</v>
      </c>
      <c r="Y95" s="190">
        <v>92</v>
      </c>
      <c r="Z95" s="172">
        <f t="shared" si="34"/>
        <v>58</v>
      </c>
      <c r="AA95" s="196">
        <f t="shared" si="35"/>
        <v>0.38666666666666666</v>
      </c>
      <c r="AB95" s="196"/>
      <c r="AC95" s="702">
        <f t="shared" si="36"/>
        <v>85.546666666666667</v>
      </c>
      <c r="AD95" s="187"/>
      <c r="AE95" s="190">
        <v>150</v>
      </c>
      <c r="AF95" s="172">
        <v>0</v>
      </c>
      <c r="AG95" s="172">
        <f t="shared" si="37"/>
        <v>150</v>
      </c>
      <c r="AH95" s="196">
        <f t="shared" si="38"/>
        <v>1</v>
      </c>
      <c r="AI95" s="196"/>
      <c r="AJ95" s="702">
        <f t="shared" si="23"/>
        <v>34.766666666666666</v>
      </c>
      <c r="AK95" s="187"/>
      <c r="AL95" s="190">
        <v>150</v>
      </c>
      <c r="AM95" s="172">
        <v>147</v>
      </c>
      <c r="AN95" s="172">
        <f t="shared" si="39"/>
        <v>3</v>
      </c>
      <c r="AO95" s="196">
        <f t="shared" si="40"/>
        <v>0.02</v>
      </c>
      <c r="AP95" s="703">
        <v>200</v>
      </c>
      <c r="AQ95" s="704">
        <v>7.18</v>
      </c>
      <c r="AR95" s="204"/>
      <c r="AS95" s="768">
        <v>200</v>
      </c>
      <c r="AT95" s="769">
        <v>147.59</v>
      </c>
      <c r="AU95" s="84"/>
      <c r="AV95" s="779">
        <v>200</v>
      </c>
      <c r="AW95" s="780">
        <v>251.72</v>
      </c>
      <c r="AX95" s="84"/>
      <c r="AY95" s="793">
        <v>300</v>
      </c>
      <c r="AZ95" s="794">
        <v>343.82</v>
      </c>
      <c r="BA95" s="84"/>
      <c r="BB95" s="802">
        <v>250</v>
      </c>
      <c r="BC95" s="706">
        <v>165</v>
      </c>
      <c r="BD95" s="803">
        <f t="shared" si="24"/>
        <v>220</v>
      </c>
      <c r="BE95" s="84"/>
      <c r="BF95" s="660">
        <f t="shared" si="25"/>
        <v>247.71</v>
      </c>
      <c r="BG95" s="84"/>
      <c r="BH95" s="416">
        <v>500</v>
      </c>
    </row>
    <row r="96" spans="1:168" ht="10.5" customHeight="1" x14ac:dyDescent="0.2">
      <c r="A96" s="195" t="s">
        <v>213</v>
      </c>
      <c r="B96" s="302" t="s">
        <v>214</v>
      </c>
      <c r="D96" s="757"/>
      <c r="E96" s="172"/>
      <c r="F96" s="172"/>
      <c r="G96" s="174"/>
      <c r="H96" s="172"/>
      <c r="I96" s="172"/>
      <c r="J96" s="172"/>
      <c r="K96" s="172"/>
      <c r="L96" s="174"/>
      <c r="M96" s="172"/>
      <c r="N96" s="172"/>
      <c r="O96" s="172"/>
      <c r="P96" s="172"/>
      <c r="Q96" s="196"/>
      <c r="R96" s="173"/>
      <c r="S96" s="173"/>
      <c r="T96" s="172"/>
      <c r="U96" s="172"/>
      <c r="V96" s="196"/>
      <c r="W96" s="196"/>
      <c r="X96" s="190"/>
      <c r="Y96" s="190"/>
      <c r="Z96" s="172"/>
      <c r="AA96" s="196"/>
      <c r="AB96" s="196"/>
      <c r="AC96" s="702"/>
      <c r="AD96" s="187"/>
      <c r="AE96" s="190"/>
      <c r="AF96" s="172"/>
      <c r="AG96" s="172"/>
      <c r="AH96" s="196"/>
      <c r="AI96" s="196"/>
      <c r="AJ96" s="702"/>
      <c r="AK96" s="187"/>
      <c r="AL96" s="190"/>
      <c r="AM96" s="172"/>
      <c r="AN96" s="172"/>
      <c r="AO96" s="196"/>
      <c r="AP96" s="703">
        <v>0</v>
      </c>
      <c r="AQ96" s="704"/>
      <c r="AR96" s="204"/>
      <c r="AS96" s="768"/>
      <c r="AT96" s="769">
        <v>0</v>
      </c>
      <c r="AU96" s="84"/>
      <c r="AV96" s="779"/>
      <c r="AW96" s="780">
        <v>670</v>
      </c>
      <c r="AX96" s="84"/>
      <c r="AY96" s="793">
        <v>0</v>
      </c>
      <c r="AZ96" s="794">
        <v>0</v>
      </c>
      <c r="BA96" s="84"/>
      <c r="BB96" s="802">
        <v>0</v>
      </c>
      <c r="BC96" s="706">
        <v>0</v>
      </c>
      <c r="BD96" s="803">
        <f t="shared" si="24"/>
        <v>0</v>
      </c>
      <c r="BE96" s="84"/>
      <c r="BF96" s="660">
        <f t="shared" si="25"/>
        <v>223.33333333333334</v>
      </c>
      <c r="BG96" s="84"/>
      <c r="BH96" s="416">
        <v>100</v>
      </c>
    </row>
    <row r="97" spans="1:168" x14ac:dyDescent="0.2">
      <c r="A97" s="195">
        <v>43530.1</v>
      </c>
      <c r="B97" s="302" t="s">
        <v>93</v>
      </c>
      <c r="D97" s="757">
        <v>383</v>
      </c>
      <c r="E97" s="172">
        <v>483</v>
      </c>
      <c r="F97" s="172">
        <f t="shared" si="26"/>
        <v>-100</v>
      </c>
      <c r="G97" s="174">
        <f t="shared" si="27"/>
        <v>-0.26109660574412535</v>
      </c>
      <c r="H97" s="172"/>
      <c r="I97" s="172">
        <v>483</v>
      </c>
      <c r="J97" s="172">
        <v>978</v>
      </c>
      <c r="K97" s="172">
        <f t="shared" si="28"/>
        <v>-495</v>
      </c>
      <c r="L97" s="174">
        <f t="shared" si="29"/>
        <v>-1.0248447204968945</v>
      </c>
      <c r="M97" s="172"/>
      <c r="N97" s="172">
        <v>483</v>
      </c>
      <c r="O97" s="172">
        <v>0</v>
      </c>
      <c r="P97" s="172">
        <f t="shared" si="30"/>
        <v>483</v>
      </c>
      <c r="Q97" s="196">
        <f t="shared" si="31"/>
        <v>1</v>
      </c>
      <c r="R97" s="173"/>
      <c r="S97" s="173">
        <v>483</v>
      </c>
      <c r="T97" s="172">
        <v>495</v>
      </c>
      <c r="U97" s="172">
        <f t="shared" si="32"/>
        <v>-12</v>
      </c>
      <c r="V97" s="196">
        <f t="shared" si="33"/>
        <v>-2.4844720496894408E-2</v>
      </c>
      <c r="W97" s="196"/>
      <c r="X97" s="190">
        <v>495</v>
      </c>
      <c r="Y97" s="190">
        <v>495</v>
      </c>
      <c r="Z97" s="172">
        <f t="shared" si="34"/>
        <v>0</v>
      </c>
      <c r="AA97" s="196">
        <f t="shared" si="35"/>
        <v>0</v>
      </c>
      <c r="AB97" s="196"/>
      <c r="AC97" s="702">
        <f t="shared" si="36"/>
        <v>330</v>
      </c>
      <c r="AD97" s="187"/>
      <c r="AE97" s="190">
        <v>495</v>
      </c>
      <c r="AF97" s="172">
        <v>495</v>
      </c>
      <c r="AG97" s="172">
        <f t="shared" si="37"/>
        <v>0</v>
      </c>
      <c r="AH97" s="196">
        <f t="shared" si="38"/>
        <v>0</v>
      </c>
      <c r="AI97" s="196"/>
      <c r="AJ97" s="702">
        <f t="shared" si="23"/>
        <v>495</v>
      </c>
      <c r="AK97" s="187"/>
      <c r="AL97" s="190">
        <v>495</v>
      </c>
      <c r="AM97" s="172">
        <v>325</v>
      </c>
      <c r="AN97" s="172">
        <f t="shared" si="39"/>
        <v>170</v>
      </c>
      <c r="AO97" s="196">
        <f t="shared" si="40"/>
        <v>0.34343434343434343</v>
      </c>
      <c r="AP97" s="703">
        <v>495</v>
      </c>
      <c r="AQ97" s="704">
        <v>0</v>
      </c>
      <c r="AR97" s="204"/>
      <c r="AS97" s="768">
        <v>495</v>
      </c>
      <c r="AT97" s="769">
        <v>325</v>
      </c>
      <c r="AU97" s="84"/>
      <c r="AV97" s="779">
        <v>495</v>
      </c>
      <c r="AW97" s="780">
        <v>0</v>
      </c>
      <c r="AX97" s="84"/>
      <c r="AY97" s="793">
        <v>495</v>
      </c>
      <c r="AZ97" s="794">
        <v>650</v>
      </c>
      <c r="BA97" s="84"/>
      <c r="BB97" s="802">
        <v>325</v>
      </c>
      <c r="BC97" s="706">
        <v>0</v>
      </c>
      <c r="BD97" s="803">
        <f t="shared" si="24"/>
        <v>0</v>
      </c>
      <c r="BE97" s="84"/>
      <c r="BF97" s="660">
        <f t="shared" si="25"/>
        <v>325</v>
      </c>
      <c r="BG97" s="84"/>
      <c r="BH97" s="416">
        <v>650</v>
      </c>
    </row>
    <row r="98" spans="1:168" x14ac:dyDescent="0.2">
      <c r="A98" s="195" t="s">
        <v>29</v>
      </c>
      <c r="B98" s="302" t="s">
        <v>104</v>
      </c>
      <c r="D98" s="757">
        <v>15</v>
      </c>
      <c r="E98" s="172">
        <v>15</v>
      </c>
      <c r="F98" s="172">
        <f t="shared" si="26"/>
        <v>0</v>
      </c>
      <c r="G98" s="174">
        <f t="shared" si="27"/>
        <v>0</v>
      </c>
      <c r="H98" s="172"/>
      <c r="I98" s="172">
        <v>15</v>
      </c>
      <c r="J98" s="172">
        <v>15</v>
      </c>
      <c r="K98" s="172">
        <f t="shared" si="28"/>
        <v>0</v>
      </c>
      <c r="L98" s="174">
        <f t="shared" si="29"/>
        <v>0</v>
      </c>
      <c r="M98" s="172"/>
      <c r="N98" s="172">
        <v>15</v>
      </c>
      <c r="O98" s="172">
        <v>15</v>
      </c>
      <c r="P98" s="172">
        <f t="shared" si="30"/>
        <v>0</v>
      </c>
      <c r="Q98" s="196">
        <f t="shared" si="31"/>
        <v>0</v>
      </c>
      <c r="R98" s="173"/>
      <c r="S98" s="173">
        <v>15</v>
      </c>
      <c r="T98" s="172">
        <v>15</v>
      </c>
      <c r="U98" s="172">
        <f t="shared" si="32"/>
        <v>0</v>
      </c>
      <c r="V98" s="196">
        <f t="shared" si="33"/>
        <v>0</v>
      </c>
      <c r="W98" s="196"/>
      <c r="X98" s="190">
        <v>15</v>
      </c>
      <c r="Y98" s="190">
        <v>30</v>
      </c>
      <c r="Z98" s="172">
        <f t="shared" si="34"/>
        <v>-15</v>
      </c>
      <c r="AA98" s="196">
        <f t="shared" si="35"/>
        <v>-1</v>
      </c>
      <c r="AB98" s="196"/>
      <c r="AC98" s="702">
        <f t="shared" si="36"/>
        <v>20</v>
      </c>
      <c r="AD98" s="187"/>
      <c r="AE98" s="190">
        <v>15</v>
      </c>
      <c r="AF98" s="172">
        <v>42</v>
      </c>
      <c r="AG98" s="172">
        <f t="shared" si="37"/>
        <v>-27</v>
      </c>
      <c r="AH98" s="196">
        <f t="shared" si="38"/>
        <v>-1.8</v>
      </c>
      <c r="AI98" s="196"/>
      <c r="AJ98" s="702">
        <f t="shared" si="23"/>
        <v>29</v>
      </c>
      <c r="AK98" s="187"/>
      <c r="AL98" s="190">
        <v>15</v>
      </c>
      <c r="AM98" s="172">
        <v>42</v>
      </c>
      <c r="AN98" s="172">
        <f t="shared" si="39"/>
        <v>-27</v>
      </c>
      <c r="AO98" s="196">
        <f t="shared" si="40"/>
        <v>-1.8</v>
      </c>
      <c r="AP98" s="703">
        <v>45</v>
      </c>
      <c r="AQ98" s="704">
        <v>45</v>
      </c>
      <c r="AR98" s="204"/>
      <c r="AS98" s="768">
        <v>45</v>
      </c>
      <c r="AT98" s="769">
        <v>15.75</v>
      </c>
      <c r="AU98" s="84"/>
      <c r="AV98" s="779">
        <v>15.75</v>
      </c>
      <c r="AW98" s="780">
        <v>15.75</v>
      </c>
      <c r="AX98" s="84"/>
      <c r="AY98" s="793">
        <v>16</v>
      </c>
      <c r="AZ98" s="794">
        <v>16.75</v>
      </c>
      <c r="BA98" s="84"/>
      <c r="BB98" s="802">
        <v>16</v>
      </c>
      <c r="BC98" s="706">
        <v>0</v>
      </c>
      <c r="BD98" s="803">
        <f t="shared" si="24"/>
        <v>0</v>
      </c>
      <c r="BE98" s="84"/>
      <c r="BF98" s="660">
        <f t="shared" si="25"/>
        <v>16.083333333333332</v>
      </c>
      <c r="BG98" s="84"/>
      <c r="BH98" s="416">
        <v>16</v>
      </c>
    </row>
    <row r="99" spans="1:168" ht="10.5" customHeight="1" thickBot="1" x14ac:dyDescent="0.25">
      <c r="A99" s="882" t="s">
        <v>248</v>
      </c>
      <c r="B99" s="331" t="s">
        <v>188</v>
      </c>
      <c r="C99" s="878"/>
      <c r="D99" s="883"/>
      <c r="E99" s="884"/>
      <c r="F99" s="884"/>
      <c r="G99" s="885"/>
      <c r="H99" s="884"/>
      <c r="I99" s="884"/>
      <c r="J99" s="884"/>
      <c r="K99" s="884"/>
      <c r="L99" s="885"/>
      <c r="M99" s="884"/>
      <c r="N99" s="884"/>
      <c r="O99" s="884"/>
      <c r="P99" s="884"/>
      <c r="Q99" s="887"/>
      <c r="R99" s="886"/>
      <c r="S99" s="886"/>
      <c r="T99" s="884"/>
      <c r="U99" s="884"/>
      <c r="V99" s="887"/>
      <c r="W99" s="887"/>
      <c r="X99" s="906"/>
      <c r="Y99" s="906"/>
      <c r="Z99" s="884"/>
      <c r="AA99" s="887"/>
      <c r="AB99" s="887"/>
      <c r="AC99" s="907"/>
      <c r="AD99" s="908"/>
      <c r="AE99" s="906"/>
      <c r="AF99" s="884"/>
      <c r="AG99" s="884"/>
      <c r="AH99" s="887"/>
      <c r="AI99" s="887"/>
      <c r="AJ99" s="907"/>
      <c r="AK99" s="908"/>
      <c r="AL99" s="906"/>
      <c r="AM99" s="884"/>
      <c r="AN99" s="884"/>
      <c r="AO99" s="887"/>
      <c r="AP99" s="893">
        <v>2000</v>
      </c>
      <c r="AQ99" s="894">
        <v>0</v>
      </c>
      <c r="AR99" s="909"/>
      <c r="AS99" s="896">
        <v>6000</v>
      </c>
      <c r="AT99" s="897">
        <v>2176</v>
      </c>
      <c r="AU99" s="879"/>
      <c r="AV99" s="898">
        <v>6000</v>
      </c>
      <c r="AW99" s="899">
        <v>0</v>
      </c>
      <c r="AX99" s="879"/>
      <c r="AY99" s="900">
        <v>6000</v>
      </c>
      <c r="AZ99" s="901">
        <v>2236</v>
      </c>
      <c r="BA99" s="879"/>
      <c r="BB99" s="902">
        <v>2000</v>
      </c>
      <c r="BC99" s="910">
        <v>0</v>
      </c>
      <c r="BD99" s="904">
        <f t="shared" si="24"/>
        <v>0</v>
      </c>
      <c r="BE99" s="879"/>
      <c r="BF99" s="905">
        <f t="shared" si="25"/>
        <v>1470.6666666666667</v>
      </c>
      <c r="BG99" s="879"/>
      <c r="BH99" s="424">
        <v>0</v>
      </c>
    </row>
    <row r="100" spans="1:168" s="11" customFormat="1" ht="10.5" customHeight="1" thickTop="1" x14ac:dyDescent="0.2">
      <c r="A100" s="820"/>
      <c r="B100" s="329" t="s">
        <v>6</v>
      </c>
      <c r="C100" s="20"/>
      <c r="D100" s="109">
        <f>SUM(D89:D98)</f>
        <v>6898</v>
      </c>
      <c r="E100" s="821">
        <f>SUM(E89:E98)</f>
        <v>7517.83</v>
      </c>
      <c r="F100" s="821">
        <f>D100-E100</f>
        <v>-619.82999999999993</v>
      </c>
      <c r="G100" s="822">
        <f>F100/D100</f>
        <v>-8.9856480139170761E-2</v>
      </c>
      <c r="H100" s="821"/>
      <c r="I100" s="821">
        <f>SUM(I89:I98)</f>
        <v>7023</v>
      </c>
      <c r="J100" s="821">
        <f>SUM(J89:J98)</f>
        <v>9421.24</v>
      </c>
      <c r="K100" s="821">
        <f>I100-J100</f>
        <v>-2398.2399999999998</v>
      </c>
      <c r="L100" s="822">
        <f>K100/I100</f>
        <v>-0.34148369642602872</v>
      </c>
      <c r="M100" s="821"/>
      <c r="N100" s="821">
        <f>SUM(N89:N98)</f>
        <v>7248</v>
      </c>
      <c r="O100" s="821">
        <f>SUM(O89:O98)</f>
        <v>6806.51</v>
      </c>
      <c r="P100" s="821">
        <f>N100-O100</f>
        <v>441.48999999999978</v>
      </c>
      <c r="Q100" s="822">
        <f>P100/N100</f>
        <v>6.0911975717439261E-2</v>
      </c>
      <c r="R100" s="877"/>
      <c r="S100" s="877">
        <f>SUM(S89:S98)</f>
        <v>7098</v>
      </c>
      <c r="T100" s="877">
        <f>SUM(T89:T98)</f>
        <v>7640.4900000000007</v>
      </c>
      <c r="U100" s="821">
        <f>S100-T100</f>
        <v>-542.49000000000069</v>
      </c>
      <c r="V100" s="822">
        <f>U100/S100</f>
        <v>-7.6428571428571526E-2</v>
      </c>
      <c r="W100" s="822"/>
      <c r="X100" s="821">
        <f>SUM(X89:X98)</f>
        <v>7410</v>
      </c>
      <c r="Y100" s="821">
        <f>SUM(Y89:Y98)</f>
        <v>7171.25</v>
      </c>
      <c r="Z100" s="821">
        <f>X100-Y100</f>
        <v>238.75</v>
      </c>
      <c r="AA100" s="822">
        <f>Z100/X100</f>
        <v>3.2219973009446692E-2</v>
      </c>
      <c r="AB100" s="822"/>
      <c r="AC100" s="823">
        <f>(Y100+O100+T100)/3</f>
        <v>7206.083333333333</v>
      </c>
      <c r="AD100" s="824"/>
      <c r="AE100" s="821">
        <f>SUM(AE89:AE98)</f>
        <v>7695</v>
      </c>
      <c r="AF100" s="821">
        <f>SUM(AF89:AF98)</f>
        <v>7625.24</v>
      </c>
      <c r="AG100" s="821">
        <f>AE100-AF100</f>
        <v>69.760000000000218</v>
      </c>
      <c r="AH100" s="822">
        <f>AG100/AE100</f>
        <v>9.0656270305393399E-3</v>
      </c>
      <c r="AI100" s="822"/>
      <c r="AJ100" s="823">
        <f>(AF100+T100+Y100)/3</f>
        <v>7478.9933333333329</v>
      </c>
      <c r="AK100" s="824"/>
      <c r="AL100" s="821">
        <f>SUM(AL89:AL98)</f>
        <v>12495</v>
      </c>
      <c r="AM100" s="821">
        <f>SUM(AM89:AM98)</f>
        <v>9022.02</v>
      </c>
      <c r="AN100" s="821">
        <f>AL100-AM100</f>
        <v>3472.9799999999996</v>
      </c>
      <c r="AO100" s="822">
        <f>AN100/AL100</f>
        <v>0.27794957983193275</v>
      </c>
      <c r="AP100" s="825">
        <v>10125</v>
      </c>
      <c r="AQ100" s="826">
        <f>SUM(AQ89:AQ99)</f>
        <v>7766.63</v>
      </c>
      <c r="AR100" s="827"/>
      <c r="AS100" s="828">
        <f>SUM(AS89:AS99)</f>
        <v>14125</v>
      </c>
      <c r="AT100" s="829">
        <f>SUM(AT89:AT99)</f>
        <v>11928.78</v>
      </c>
      <c r="AU100" s="293"/>
      <c r="AV100" s="830">
        <f>SUM(AV89:AV99)</f>
        <v>14910.75</v>
      </c>
      <c r="AW100" s="831">
        <f>SUM(AW89:AW99)</f>
        <v>9343.4499999999989</v>
      </c>
      <c r="AX100" s="293"/>
      <c r="AY100" s="832">
        <f>SUM(AY89:AY99)</f>
        <v>14611</v>
      </c>
      <c r="AZ100" s="833">
        <f>SUM(AZ89:AZ99)</f>
        <v>12150.6</v>
      </c>
      <c r="BA100" s="293"/>
      <c r="BB100" s="834">
        <f>SUM(BB89:BB99)</f>
        <v>11491</v>
      </c>
      <c r="BC100" s="835">
        <f>SUM(BC89:BC99)</f>
        <v>6260.83</v>
      </c>
      <c r="BD100" s="836">
        <f t="shared" si="24"/>
        <v>8347.7733333333326</v>
      </c>
      <c r="BE100" s="84"/>
      <c r="BF100" s="837">
        <f>SUM(BF89:BF99)</f>
        <v>11140.943333333333</v>
      </c>
      <c r="BG100" s="84"/>
      <c r="BH100" s="427">
        <f>SUM(BH89:BH99)</f>
        <v>9866</v>
      </c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</row>
    <row r="101" spans="1:168" ht="18" customHeight="1" x14ac:dyDescent="0.2">
      <c r="A101" s="4" t="s">
        <v>30</v>
      </c>
      <c r="B101" s="5" t="s">
        <v>105</v>
      </c>
      <c r="C101" s="20"/>
      <c r="D101" s="8"/>
      <c r="E101" s="8"/>
      <c r="F101" s="19"/>
      <c r="G101" s="10"/>
      <c r="H101" s="8"/>
      <c r="I101" s="8"/>
      <c r="J101" s="8"/>
      <c r="K101" s="8"/>
      <c r="L101" s="10"/>
      <c r="M101" s="19"/>
      <c r="N101" s="8"/>
      <c r="O101" s="19"/>
      <c r="P101" s="8"/>
      <c r="Q101" s="10"/>
      <c r="R101" s="25"/>
      <c r="S101" s="25"/>
      <c r="T101" s="8"/>
      <c r="U101" s="8"/>
      <c r="V101" s="10"/>
      <c r="W101" s="19"/>
      <c r="X101" s="78"/>
      <c r="Y101" s="78"/>
      <c r="Z101" s="8"/>
      <c r="AA101" s="10"/>
      <c r="AB101" s="19"/>
      <c r="AC101" s="99"/>
      <c r="AF101" s="8"/>
      <c r="AG101" s="8"/>
      <c r="AH101" s="10"/>
      <c r="AI101" s="19"/>
      <c r="AJ101" s="99"/>
      <c r="AM101" s="8"/>
      <c r="AN101" s="8"/>
      <c r="AO101" s="19"/>
      <c r="AP101" s="246"/>
      <c r="AQ101" s="247"/>
      <c r="AS101" s="255"/>
      <c r="AT101" s="237"/>
      <c r="AU101" s="84"/>
      <c r="AV101" s="264"/>
      <c r="AW101" s="265"/>
      <c r="AX101" s="84"/>
      <c r="AY101" s="386"/>
      <c r="AZ101" s="387"/>
      <c r="BA101" s="84"/>
      <c r="BB101" s="398"/>
      <c r="BC101" s="399"/>
      <c r="BD101" s="400"/>
      <c r="BE101" s="293"/>
      <c r="BF101" s="652"/>
      <c r="BG101" s="293"/>
      <c r="BH101" s="417"/>
    </row>
    <row r="102" spans="1:168" ht="10.5" customHeight="1" x14ac:dyDescent="0.2">
      <c r="A102" s="195" t="s">
        <v>31</v>
      </c>
      <c r="B102" s="302" t="s">
        <v>106</v>
      </c>
      <c r="D102" s="757">
        <v>0</v>
      </c>
      <c r="E102" s="172">
        <v>0</v>
      </c>
      <c r="F102" s="172">
        <f>D102-E102</f>
        <v>0</v>
      </c>
      <c r="G102" s="174" t="e">
        <f>F102/D102</f>
        <v>#DIV/0!</v>
      </c>
      <c r="H102" s="172"/>
      <c r="I102" s="172">
        <v>0</v>
      </c>
      <c r="J102" s="172">
        <v>0</v>
      </c>
      <c r="K102" s="172">
        <f>I102-J102</f>
        <v>0</v>
      </c>
      <c r="L102" s="174" t="e">
        <f>K102/I102</f>
        <v>#DIV/0!</v>
      </c>
      <c r="M102" s="172"/>
      <c r="N102" s="172">
        <v>0</v>
      </c>
      <c r="O102" s="172">
        <v>0</v>
      </c>
      <c r="P102" s="172">
        <f>N102-O102</f>
        <v>0</v>
      </c>
      <c r="Q102" s="196" t="e">
        <f>P102/N102</f>
        <v>#DIV/0!</v>
      </c>
      <c r="R102" s="173"/>
      <c r="S102" s="173">
        <v>0</v>
      </c>
      <c r="T102" s="172">
        <v>0</v>
      </c>
      <c r="U102" s="172">
        <f>S102-T102</f>
        <v>0</v>
      </c>
      <c r="V102" s="196" t="e">
        <f>U102/S102</f>
        <v>#DIV/0!</v>
      </c>
      <c r="W102" s="196"/>
      <c r="X102" s="190">
        <v>0</v>
      </c>
      <c r="Y102" s="190">
        <v>0</v>
      </c>
      <c r="Z102" s="172">
        <f>X102-Y102</f>
        <v>0</v>
      </c>
      <c r="AA102" s="196" t="e">
        <f>Z102/X102</f>
        <v>#DIV/0!</v>
      </c>
      <c r="AB102" s="196"/>
      <c r="AC102" s="702">
        <f>(Y102+O102+T102)/3</f>
        <v>0</v>
      </c>
      <c r="AD102" s="187"/>
      <c r="AE102" s="190">
        <v>150</v>
      </c>
      <c r="AF102" s="172">
        <v>0</v>
      </c>
      <c r="AG102" s="172">
        <f>AE102-AF102</f>
        <v>150</v>
      </c>
      <c r="AH102" s="196">
        <f>AG102/AE102</f>
        <v>1</v>
      </c>
      <c r="AI102" s="196"/>
      <c r="AJ102" s="702">
        <f>(AF102+T102+Y102)/3</f>
        <v>0</v>
      </c>
      <c r="AK102" s="187"/>
      <c r="AL102" s="190">
        <v>150</v>
      </c>
      <c r="AM102" s="172">
        <v>0</v>
      </c>
      <c r="AN102" s="172">
        <f>AL102-AM102</f>
        <v>150</v>
      </c>
      <c r="AO102" s="196">
        <f>AN102/AL102</f>
        <v>1</v>
      </c>
      <c r="AP102" s="703">
        <v>1000</v>
      </c>
      <c r="AQ102" s="704">
        <v>0</v>
      </c>
      <c r="AR102" s="204"/>
      <c r="AS102" s="768">
        <v>1000</v>
      </c>
      <c r="AT102" s="769">
        <v>0</v>
      </c>
      <c r="AU102" s="84"/>
      <c r="AV102" s="779">
        <v>0</v>
      </c>
      <c r="AW102" s="780">
        <v>842.68</v>
      </c>
      <c r="AX102" s="84"/>
      <c r="AY102" s="793">
        <v>1000</v>
      </c>
      <c r="AZ102" s="794">
        <v>0</v>
      </c>
      <c r="BA102" s="84"/>
      <c r="BB102" s="802">
        <v>0</v>
      </c>
      <c r="BC102" s="706">
        <v>0</v>
      </c>
      <c r="BD102" s="803">
        <f>(BC102/$BC$4)*12</f>
        <v>0</v>
      </c>
      <c r="BE102" s="84"/>
      <c r="BF102" s="660">
        <f>AVERAGE(AT102,AW102,AZ102)</f>
        <v>280.89333333333332</v>
      </c>
      <c r="BG102" s="84"/>
      <c r="BH102" s="416">
        <v>0</v>
      </c>
    </row>
    <row r="103" spans="1:168" ht="13.5" thickBot="1" x14ac:dyDescent="0.25">
      <c r="A103" s="838"/>
      <c r="B103" s="953" t="s">
        <v>189</v>
      </c>
      <c r="C103" s="840"/>
      <c r="D103" s="841"/>
      <c r="E103" s="842"/>
      <c r="F103" s="842"/>
      <c r="G103" s="843"/>
      <c r="H103" s="842"/>
      <c r="I103" s="842"/>
      <c r="J103" s="842"/>
      <c r="K103" s="842"/>
      <c r="L103" s="843"/>
      <c r="M103" s="842"/>
      <c r="N103" s="842"/>
      <c r="O103" s="842"/>
      <c r="P103" s="842"/>
      <c r="Q103" s="844"/>
      <c r="R103" s="880"/>
      <c r="S103" s="880"/>
      <c r="T103" s="842"/>
      <c r="U103" s="842"/>
      <c r="V103" s="844"/>
      <c r="W103" s="844"/>
      <c r="X103" s="845"/>
      <c r="Y103" s="845"/>
      <c r="Z103" s="842"/>
      <c r="AA103" s="844"/>
      <c r="AB103" s="844"/>
      <c r="AC103" s="846"/>
      <c r="AD103" s="847"/>
      <c r="AE103" s="845"/>
      <c r="AF103" s="842"/>
      <c r="AG103" s="842"/>
      <c r="AH103" s="844"/>
      <c r="AI103" s="844"/>
      <c r="AJ103" s="846"/>
      <c r="AK103" s="847"/>
      <c r="AL103" s="845"/>
      <c r="AM103" s="842"/>
      <c r="AN103" s="842"/>
      <c r="AO103" s="844"/>
      <c r="AP103" s="848">
        <v>100</v>
      </c>
      <c r="AQ103" s="849">
        <v>15.17</v>
      </c>
      <c r="AR103" s="850"/>
      <c r="AS103" s="851">
        <v>100</v>
      </c>
      <c r="AT103" s="852">
        <v>15.17</v>
      </c>
      <c r="AU103" s="853"/>
      <c r="AV103" s="854">
        <v>50</v>
      </c>
      <c r="AW103" s="855">
        <v>0</v>
      </c>
      <c r="AX103" s="853"/>
      <c r="AY103" s="856">
        <v>50</v>
      </c>
      <c r="AZ103" s="857">
        <v>0</v>
      </c>
      <c r="BA103" s="853"/>
      <c r="BB103" s="858">
        <v>0</v>
      </c>
      <c r="BC103" s="859">
        <v>0</v>
      </c>
      <c r="BD103" s="860">
        <f>(BC103/$BC$4)*12</f>
        <v>0</v>
      </c>
      <c r="BE103" s="853"/>
      <c r="BF103" s="861">
        <f>AVERAGE(AT103,AW103,AZ103)</f>
        <v>5.0566666666666666</v>
      </c>
      <c r="BG103" s="853"/>
      <c r="BH103" s="500">
        <v>0</v>
      </c>
    </row>
    <row r="104" spans="1:168" s="11" customFormat="1" ht="10.5" customHeight="1" x14ac:dyDescent="0.2">
      <c r="A104" s="820"/>
      <c r="B104" s="329" t="s">
        <v>6</v>
      </c>
      <c r="C104" s="20"/>
      <c r="D104" s="109">
        <f>SUM(D102)</f>
        <v>0</v>
      </c>
      <c r="E104" s="821">
        <f>SUM(E102)</f>
        <v>0</v>
      </c>
      <c r="F104" s="821">
        <f>D104-E104</f>
        <v>0</v>
      </c>
      <c r="G104" s="822" t="e">
        <f>F104/D104</f>
        <v>#DIV/0!</v>
      </c>
      <c r="H104" s="821"/>
      <c r="I104" s="821">
        <f>SUM(I102)</f>
        <v>0</v>
      </c>
      <c r="J104" s="821">
        <f>SUM(J102)</f>
        <v>0</v>
      </c>
      <c r="K104" s="821">
        <f>I104-J104</f>
        <v>0</v>
      </c>
      <c r="L104" s="822" t="e">
        <f>K104/I104</f>
        <v>#DIV/0!</v>
      </c>
      <c r="M104" s="821"/>
      <c r="N104" s="821">
        <f>SUM(N102)</f>
        <v>0</v>
      </c>
      <c r="O104" s="821">
        <f>SUM(O102)</f>
        <v>0</v>
      </c>
      <c r="P104" s="821">
        <f>N104-O104</f>
        <v>0</v>
      </c>
      <c r="Q104" s="822" t="e">
        <f>P104/N104</f>
        <v>#DIV/0!</v>
      </c>
      <c r="R104" s="877"/>
      <c r="S104" s="877">
        <f>SUM(S102)</f>
        <v>0</v>
      </c>
      <c r="T104" s="877">
        <f>SUM(T102)</f>
        <v>0</v>
      </c>
      <c r="U104" s="821">
        <f>S104-T104</f>
        <v>0</v>
      </c>
      <c r="V104" s="822" t="e">
        <f>U104/S104</f>
        <v>#DIV/0!</v>
      </c>
      <c r="W104" s="822"/>
      <c r="X104" s="821">
        <f>SUM(X102)</f>
        <v>0</v>
      </c>
      <c r="Y104" s="821">
        <f>SUM(Y102)</f>
        <v>0</v>
      </c>
      <c r="Z104" s="821">
        <f>X104-Y104</f>
        <v>0</v>
      </c>
      <c r="AA104" s="822" t="e">
        <f>Z104/X104</f>
        <v>#DIV/0!</v>
      </c>
      <c r="AB104" s="822"/>
      <c r="AC104" s="823">
        <f>(Y104+O104+T104)/3</f>
        <v>0</v>
      </c>
      <c r="AD104" s="824"/>
      <c r="AE104" s="821">
        <f>SUM(AE102)</f>
        <v>150</v>
      </c>
      <c r="AF104" s="821">
        <f>SUM(AF102)</f>
        <v>0</v>
      </c>
      <c r="AG104" s="821">
        <f>AE104-AF104</f>
        <v>150</v>
      </c>
      <c r="AH104" s="822">
        <f>AG104/AE104</f>
        <v>1</v>
      </c>
      <c r="AI104" s="822"/>
      <c r="AJ104" s="823">
        <f>(AF104+T104+Y104)/3</f>
        <v>0</v>
      </c>
      <c r="AK104" s="824"/>
      <c r="AL104" s="821">
        <f>SUM(AL102)</f>
        <v>150</v>
      </c>
      <c r="AM104" s="821">
        <f>SUM(AM102)</f>
        <v>0</v>
      </c>
      <c r="AN104" s="821">
        <f>AL104-AM104</f>
        <v>150</v>
      </c>
      <c r="AO104" s="822">
        <f>AN104/AL104</f>
        <v>1</v>
      </c>
      <c r="AP104" s="825">
        <v>1100</v>
      </c>
      <c r="AQ104" s="826">
        <f>SUM(AQ102:AQ103)</f>
        <v>15.17</v>
      </c>
      <c r="AR104" s="827"/>
      <c r="AS104" s="828">
        <f>SUM(AS102:AS103)</f>
        <v>1100</v>
      </c>
      <c r="AT104" s="829">
        <f>SUM(AT102:AT103)</f>
        <v>15.17</v>
      </c>
      <c r="AU104" s="293"/>
      <c r="AV104" s="830">
        <f>SUM(AV102:AV103)</f>
        <v>50</v>
      </c>
      <c r="AW104" s="831">
        <f>SUM(AW102:AW103)</f>
        <v>842.68</v>
      </c>
      <c r="AX104" s="293"/>
      <c r="AY104" s="832">
        <f>SUM(AY102:AY103)</f>
        <v>1050</v>
      </c>
      <c r="AZ104" s="833">
        <f>SUM(AZ102:AZ103)</f>
        <v>0</v>
      </c>
      <c r="BA104" s="293"/>
      <c r="BB104" s="834">
        <f>SUM(BB102:BB103)</f>
        <v>0</v>
      </c>
      <c r="BC104" s="835">
        <f>SUM(BC102:BC103)</f>
        <v>0</v>
      </c>
      <c r="BD104" s="836">
        <f>SUM(BD102:BD103)</f>
        <v>0</v>
      </c>
      <c r="BE104" s="84"/>
      <c r="BF104" s="837">
        <f>SUM(BF102:BF103)</f>
        <v>285.95</v>
      </c>
      <c r="BG104" s="84"/>
      <c r="BH104" s="427">
        <v>0</v>
      </c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</row>
    <row r="105" spans="1:168" ht="18" customHeight="1" x14ac:dyDescent="0.2">
      <c r="A105" s="4" t="s">
        <v>32</v>
      </c>
      <c r="B105" s="5" t="s">
        <v>107</v>
      </c>
      <c r="C105" s="20"/>
      <c r="D105" s="8"/>
      <c r="E105" s="8"/>
      <c r="F105" s="19"/>
      <c r="G105" s="10"/>
      <c r="H105" s="8"/>
      <c r="I105" s="8"/>
      <c r="J105" s="8"/>
      <c r="K105" s="8"/>
      <c r="L105" s="10"/>
      <c r="M105" s="19"/>
      <c r="N105" s="8"/>
      <c r="O105" s="19"/>
      <c r="P105" s="8"/>
      <c r="Q105" s="10"/>
      <c r="R105" s="25"/>
      <c r="S105" s="25"/>
      <c r="T105" s="8"/>
      <c r="U105" s="8"/>
      <c r="V105" s="10"/>
      <c r="W105" s="19"/>
      <c r="X105" s="78"/>
      <c r="Y105" s="78"/>
      <c r="Z105" s="8"/>
      <c r="AA105" s="10"/>
      <c r="AB105" s="19"/>
      <c r="AC105" s="99"/>
      <c r="AF105" s="8"/>
      <c r="AG105" s="8"/>
      <c r="AH105" s="10"/>
      <c r="AI105" s="19"/>
      <c r="AJ105" s="99"/>
      <c r="AM105" s="8"/>
      <c r="AN105" s="8"/>
      <c r="AO105" s="19"/>
      <c r="AP105" s="246"/>
      <c r="AQ105" s="247"/>
      <c r="AS105" s="255"/>
      <c r="AT105" s="237"/>
      <c r="AU105" s="84"/>
      <c r="AV105" s="264"/>
      <c r="AW105" s="265"/>
      <c r="AX105" s="84"/>
      <c r="AY105" s="386"/>
      <c r="AZ105" s="387"/>
      <c r="BA105" s="84"/>
      <c r="BB105" s="398"/>
      <c r="BC105" s="399"/>
      <c r="BD105" s="400"/>
      <c r="BE105" s="293"/>
      <c r="BF105" s="652"/>
      <c r="BG105" s="293"/>
      <c r="BH105" s="417"/>
    </row>
    <row r="106" spans="1:168" ht="13.5" thickBot="1" x14ac:dyDescent="0.25">
      <c r="A106" s="838" t="s">
        <v>33</v>
      </c>
      <c r="B106" s="839" t="s">
        <v>108</v>
      </c>
      <c r="C106" s="840"/>
      <c r="D106" s="841">
        <v>0</v>
      </c>
      <c r="E106" s="842">
        <v>0</v>
      </c>
      <c r="F106" s="842">
        <f>D106-E106</f>
        <v>0</v>
      </c>
      <c r="G106" s="843" t="e">
        <f>F106/D106</f>
        <v>#DIV/0!</v>
      </c>
      <c r="H106" s="842"/>
      <c r="I106" s="842">
        <v>0</v>
      </c>
      <c r="J106" s="842">
        <v>0</v>
      </c>
      <c r="K106" s="842">
        <f>I106-J106</f>
        <v>0</v>
      </c>
      <c r="L106" s="843" t="e">
        <f>K106/I106</f>
        <v>#DIV/0!</v>
      </c>
      <c r="M106" s="842"/>
      <c r="N106" s="880">
        <v>0</v>
      </c>
      <c r="O106" s="842">
        <v>0</v>
      </c>
      <c r="P106" s="842">
        <f>N106-O106</f>
        <v>0</v>
      </c>
      <c r="Q106" s="844" t="e">
        <f>P106/N106</f>
        <v>#DIV/0!</v>
      </c>
      <c r="R106" s="880"/>
      <c r="S106" s="880">
        <v>0</v>
      </c>
      <c r="T106" s="842">
        <v>0</v>
      </c>
      <c r="U106" s="842">
        <f>S106-T106</f>
        <v>0</v>
      </c>
      <c r="V106" s="844" t="e">
        <f>U106/S106</f>
        <v>#DIV/0!</v>
      </c>
      <c r="W106" s="844"/>
      <c r="X106" s="845">
        <v>0</v>
      </c>
      <c r="Y106" s="845">
        <v>0</v>
      </c>
      <c r="Z106" s="842">
        <f>X106-Y106</f>
        <v>0</v>
      </c>
      <c r="AA106" s="844" t="e">
        <f>Z106/X106</f>
        <v>#DIV/0!</v>
      </c>
      <c r="AB106" s="844"/>
      <c r="AC106" s="846">
        <f>(Y106+O106+T106)/3</f>
        <v>0</v>
      </c>
      <c r="AD106" s="847"/>
      <c r="AE106" s="845">
        <v>500</v>
      </c>
      <c r="AF106" s="842">
        <v>0</v>
      </c>
      <c r="AG106" s="842">
        <f>AE106-AF106</f>
        <v>500</v>
      </c>
      <c r="AH106" s="844">
        <f>AG106/AE106</f>
        <v>1</v>
      </c>
      <c r="AI106" s="844"/>
      <c r="AJ106" s="846">
        <f>(AF106+T106+Y106)/3</f>
        <v>0</v>
      </c>
      <c r="AK106" s="847"/>
      <c r="AL106" s="845">
        <v>500</v>
      </c>
      <c r="AM106" s="842">
        <v>0</v>
      </c>
      <c r="AN106" s="842">
        <f>AL106-AM106</f>
        <v>500</v>
      </c>
      <c r="AO106" s="844">
        <f>AN106/AL106</f>
        <v>1</v>
      </c>
      <c r="AP106" s="848">
        <v>500</v>
      </c>
      <c r="AQ106" s="849">
        <v>0</v>
      </c>
      <c r="AR106" s="850"/>
      <c r="AS106" s="851">
        <v>20000</v>
      </c>
      <c r="AT106" s="852">
        <v>100</v>
      </c>
      <c r="AU106" s="853"/>
      <c r="AV106" s="854">
        <v>500</v>
      </c>
      <c r="AW106" s="855">
        <v>59229.68</v>
      </c>
      <c r="AX106" s="853"/>
      <c r="AY106" s="856">
        <v>500</v>
      </c>
      <c r="AZ106" s="857">
        <v>66469.08</v>
      </c>
      <c r="BA106" s="853"/>
      <c r="BB106" s="858">
        <v>500</v>
      </c>
      <c r="BC106" s="859">
        <v>443.13</v>
      </c>
      <c r="BD106" s="860">
        <f>(BC106/$BC$4)*12</f>
        <v>590.83999999999992</v>
      </c>
      <c r="BE106" s="853"/>
      <c r="BF106" s="861">
        <f>AVERAGE(AT106,AW106,AZ106)</f>
        <v>41932.920000000006</v>
      </c>
      <c r="BG106" s="853"/>
      <c r="BH106" s="500">
        <v>10000</v>
      </c>
    </row>
    <row r="107" spans="1:168" s="11" customFormat="1" ht="10.5" customHeight="1" x14ac:dyDescent="0.2">
      <c r="A107" s="820"/>
      <c r="B107" s="329" t="s">
        <v>6</v>
      </c>
      <c r="C107" s="20"/>
      <c r="D107" s="109">
        <f>SUM(D106)</f>
        <v>0</v>
      </c>
      <c r="E107" s="821">
        <f>SUM(E106)</f>
        <v>0</v>
      </c>
      <c r="F107" s="821">
        <f>D107-E107</f>
        <v>0</v>
      </c>
      <c r="G107" s="822" t="e">
        <f>F107/D107</f>
        <v>#DIV/0!</v>
      </c>
      <c r="H107" s="821"/>
      <c r="I107" s="821">
        <f>SUM(I106)</f>
        <v>0</v>
      </c>
      <c r="J107" s="821">
        <f>SUM(J106)</f>
        <v>0</v>
      </c>
      <c r="K107" s="821">
        <f>I107-J107</f>
        <v>0</v>
      </c>
      <c r="L107" s="822" t="e">
        <f>K107/I107</f>
        <v>#DIV/0!</v>
      </c>
      <c r="M107" s="821"/>
      <c r="N107" s="821">
        <f>SUM(N106)</f>
        <v>0</v>
      </c>
      <c r="O107" s="821">
        <f>SUM(O106)</f>
        <v>0</v>
      </c>
      <c r="P107" s="821">
        <f>N107-O107</f>
        <v>0</v>
      </c>
      <c r="Q107" s="822" t="e">
        <f>P107/N107</f>
        <v>#DIV/0!</v>
      </c>
      <c r="R107" s="877"/>
      <c r="S107" s="877">
        <f>SUM(S106)</f>
        <v>0</v>
      </c>
      <c r="T107" s="877">
        <f>SUM(T106)</f>
        <v>0</v>
      </c>
      <c r="U107" s="821">
        <f>S107-T107</f>
        <v>0</v>
      </c>
      <c r="V107" s="822" t="e">
        <f>U107/S107</f>
        <v>#DIV/0!</v>
      </c>
      <c r="W107" s="822"/>
      <c r="X107" s="821">
        <f>SUM(X106)</f>
        <v>0</v>
      </c>
      <c r="Y107" s="821">
        <f>SUM(Y106)</f>
        <v>0</v>
      </c>
      <c r="Z107" s="821">
        <f>X107-Y107</f>
        <v>0</v>
      </c>
      <c r="AA107" s="822" t="e">
        <f>Z107/X107</f>
        <v>#DIV/0!</v>
      </c>
      <c r="AB107" s="822"/>
      <c r="AC107" s="823">
        <f>(Y107+O107+T107)/3</f>
        <v>0</v>
      </c>
      <c r="AD107" s="824"/>
      <c r="AE107" s="821">
        <f>SUM(AE106)</f>
        <v>500</v>
      </c>
      <c r="AF107" s="821">
        <f>SUM(AF106)</f>
        <v>0</v>
      </c>
      <c r="AG107" s="821">
        <f>AE107-AF107</f>
        <v>500</v>
      </c>
      <c r="AH107" s="822">
        <f>AG107/AE107</f>
        <v>1</v>
      </c>
      <c r="AI107" s="822"/>
      <c r="AJ107" s="823">
        <f>(AF107+T107+Y107)/3</f>
        <v>0</v>
      </c>
      <c r="AK107" s="824"/>
      <c r="AL107" s="911">
        <f>SUM(AL106)</f>
        <v>500</v>
      </c>
      <c r="AM107" s="911">
        <f>SUM(AM106)</f>
        <v>0</v>
      </c>
      <c r="AN107" s="821">
        <f>AL107-AM107</f>
        <v>500</v>
      </c>
      <c r="AO107" s="822">
        <f>AN107/AL107</f>
        <v>1</v>
      </c>
      <c r="AP107" s="825"/>
      <c r="AQ107" s="912">
        <f>SUM(AQ106)</f>
        <v>0</v>
      </c>
      <c r="AR107" s="827"/>
      <c r="AS107" s="913">
        <f>SUM(AS106)</f>
        <v>20000</v>
      </c>
      <c r="AT107" s="914">
        <f>SUM(AT106)</f>
        <v>100</v>
      </c>
      <c r="AU107" s="293"/>
      <c r="AV107" s="915">
        <f>SUM(AV106)</f>
        <v>500</v>
      </c>
      <c r="AW107" s="916">
        <f>SUM(AW106)</f>
        <v>59229.68</v>
      </c>
      <c r="AX107" s="293"/>
      <c r="AY107" s="917">
        <f>SUM(AY106)</f>
        <v>500</v>
      </c>
      <c r="AZ107" s="918">
        <f>SUM(AZ106)</f>
        <v>66469.08</v>
      </c>
      <c r="BA107" s="293"/>
      <c r="BB107" s="919">
        <f>SUM(BB106)</f>
        <v>500</v>
      </c>
      <c r="BC107" s="920">
        <f>SUM(BC106)</f>
        <v>443.13</v>
      </c>
      <c r="BD107" s="921">
        <f>(BC107/$BC$4)*12</f>
        <v>590.83999999999992</v>
      </c>
      <c r="BE107" s="84"/>
      <c r="BF107" s="837">
        <f>BF106</f>
        <v>41932.920000000006</v>
      </c>
      <c r="BG107" s="84"/>
      <c r="BH107" s="427">
        <v>10000</v>
      </c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</row>
    <row r="108" spans="1:168" ht="18" customHeight="1" x14ac:dyDescent="0.2">
      <c r="A108" s="4" t="s">
        <v>34</v>
      </c>
      <c r="B108" s="5" t="s">
        <v>109</v>
      </c>
      <c r="C108" s="20"/>
      <c r="D108" s="8"/>
      <c r="E108" s="8"/>
      <c r="F108" s="19"/>
      <c r="G108" s="10"/>
      <c r="H108" s="8"/>
      <c r="I108" s="8"/>
      <c r="J108" s="8"/>
      <c r="K108" s="8"/>
      <c r="L108" s="10"/>
      <c r="M108" s="19"/>
      <c r="N108" s="8"/>
      <c r="O108" s="19"/>
      <c r="P108" s="8"/>
      <c r="Q108" s="10"/>
      <c r="R108" s="25"/>
      <c r="S108" s="25"/>
      <c r="T108" s="8"/>
      <c r="U108" s="8"/>
      <c r="V108" s="10"/>
      <c r="W108" s="19"/>
      <c r="X108" s="78"/>
      <c r="Y108" s="78"/>
      <c r="Z108" s="8"/>
      <c r="AA108" s="10"/>
      <c r="AB108" s="19"/>
      <c r="AC108" s="99"/>
      <c r="AF108" s="8"/>
      <c r="AG108" s="8"/>
      <c r="AH108" s="10"/>
      <c r="AI108" s="19"/>
      <c r="AJ108" s="99"/>
      <c r="AM108" s="8"/>
      <c r="AN108" s="8"/>
      <c r="AO108" s="19"/>
      <c r="AP108" s="246"/>
      <c r="AQ108" s="247"/>
      <c r="AS108" s="255"/>
      <c r="AT108" s="237"/>
      <c r="AU108" s="84"/>
      <c r="AV108" s="264"/>
      <c r="AW108" s="265"/>
      <c r="AX108" s="84"/>
      <c r="AY108" s="386"/>
      <c r="AZ108" s="387"/>
      <c r="BA108" s="84"/>
      <c r="BB108" s="398"/>
      <c r="BC108" s="399"/>
      <c r="BD108" s="400"/>
      <c r="BE108" s="293"/>
      <c r="BF108" s="652"/>
      <c r="BG108" s="293"/>
      <c r="BH108" s="417"/>
    </row>
    <row r="109" spans="1:168" ht="10.5" customHeight="1" x14ac:dyDescent="0.2">
      <c r="A109" s="195" t="s">
        <v>35</v>
      </c>
      <c r="B109" s="302" t="s">
        <v>110</v>
      </c>
      <c r="D109" s="757">
        <v>550</v>
      </c>
      <c r="E109" s="172">
        <v>799.95</v>
      </c>
      <c r="F109" s="172">
        <f t="shared" ref="F109:F114" si="41">D109-E109</f>
        <v>-249.95000000000005</v>
      </c>
      <c r="G109" s="174">
        <f t="shared" ref="G109:G114" si="42">F109/D109</f>
        <v>-0.45445454545454556</v>
      </c>
      <c r="H109" s="172"/>
      <c r="I109" s="172">
        <v>550</v>
      </c>
      <c r="J109" s="172">
        <v>959.84</v>
      </c>
      <c r="K109" s="172">
        <f t="shared" ref="K109:K114" si="43">I109-J109</f>
        <v>-409.84000000000003</v>
      </c>
      <c r="L109" s="174">
        <f t="shared" ref="L109:L114" si="44">K109/I109</f>
        <v>-0.74516363636363647</v>
      </c>
      <c r="M109" s="172"/>
      <c r="N109" s="173">
        <v>1000</v>
      </c>
      <c r="O109" s="172">
        <v>1070.76</v>
      </c>
      <c r="P109" s="172">
        <f t="shared" ref="P109:P114" si="45">N109-O109</f>
        <v>-70.759999999999991</v>
      </c>
      <c r="Q109" s="196">
        <f t="shared" ref="Q109:Q114" si="46">P109/N109</f>
        <v>-7.075999999999999E-2</v>
      </c>
      <c r="R109" s="173"/>
      <c r="S109" s="173">
        <v>1000</v>
      </c>
      <c r="T109" s="172">
        <v>1620.36</v>
      </c>
      <c r="U109" s="172">
        <f t="shared" ref="U109:U114" si="47">S109-T109</f>
        <v>-620.3599999999999</v>
      </c>
      <c r="V109" s="196">
        <f t="shared" ref="V109:V114" si="48">U109/S109</f>
        <v>-0.62035999999999991</v>
      </c>
      <c r="W109" s="196"/>
      <c r="X109" s="190">
        <v>1600</v>
      </c>
      <c r="Y109" s="190">
        <v>1673.86</v>
      </c>
      <c r="Z109" s="172">
        <f t="shared" ref="Z109:Z114" si="49">X109-Y109</f>
        <v>-73.8599999999999</v>
      </c>
      <c r="AA109" s="196">
        <f t="shared" ref="AA109:AA114" si="50">Z109/X109</f>
        <v>-4.616249999999994E-2</v>
      </c>
      <c r="AB109" s="196"/>
      <c r="AC109" s="702">
        <f t="shared" ref="AC109:AC114" si="51">(Y109+O109+T109)/3</f>
        <v>1454.9933333333331</v>
      </c>
      <c r="AD109" s="187"/>
      <c r="AE109" s="190">
        <v>1700</v>
      </c>
      <c r="AF109" s="172">
        <v>1751.98</v>
      </c>
      <c r="AG109" s="172">
        <f t="shared" ref="AG109:AG114" si="52">AE109-AF109</f>
        <v>-51.980000000000018</v>
      </c>
      <c r="AH109" s="196">
        <f t="shared" ref="AH109:AH114" si="53">AG109/AE109</f>
        <v>-3.0576470588235306E-2</v>
      </c>
      <c r="AI109" s="196"/>
      <c r="AJ109" s="702">
        <f t="shared" ref="AJ109:AJ114" si="54">(AF109+T109+Y109)/3</f>
        <v>1682.0666666666666</v>
      </c>
      <c r="AK109" s="187"/>
      <c r="AL109" s="190">
        <v>1700</v>
      </c>
      <c r="AM109" s="172">
        <v>1503.37</v>
      </c>
      <c r="AN109" s="172">
        <f t="shared" ref="AN109:AN114" si="55">AL109-AM109</f>
        <v>196.63000000000011</v>
      </c>
      <c r="AO109" s="196">
        <f t="shared" ref="AO109:AO114" si="56">AN109/AL109</f>
        <v>0.115664705882353</v>
      </c>
      <c r="AP109" s="703">
        <v>1700</v>
      </c>
      <c r="AQ109" s="704">
        <v>422.1</v>
      </c>
      <c r="AR109" s="204"/>
      <c r="AS109" s="768">
        <v>500</v>
      </c>
      <c r="AT109" s="769">
        <v>530.52</v>
      </c>
      <c r="AU109" s="84"/>
      <c r="AV109" s="779">
        <v>500</v>
      </c>
      <c r="AW109" s="780">
        <v>810.44</v>
      </c>
      <c r="AX109" s="84"/>
      <c r="AY109" s="793">
        <v>800</v>
      </c>
      <c r="AZ109" s="794">
        <v>897.38</v>
      </c>
      <c r="BA109" s="84"/>
      <c r="BB109" s="802">
        <v>800</v>
      </c>
      <c r="BC109" s="706">
        <v>640.03</v>
      </c>
      <c r="BD109" s="803"/>
      <c r="BE109" s="84"/>
      <c r="BF109" s="660">
        <f>AVERAGE(AT109,AW109,AZ109)</f>
        <v>746.11333333333334</v>
      </c>
      <c r="BG109" s="84"/>
      <c r="BH109" s="416">
        <v>900</v>
      </c>
    </row>
    <row r="110" spans="1:168" x14ac:dyDescent="0.2">
      <c r="A110" s="195" t="s">
        <v>36</v>
      </c>
      <c r="B110" s="302" t="s">
        <v>111</v>
      </c>
      <c r="D110" s="757">
        <v>3800</v>
      </c>
      <c r="E110" s="172">
        <v>1589.14</v>
      </c>
      <c r="F110" s="172">
        <f t="shared" si="41"/>
        <v>2210.8599999999997</v>
      </c>
      <c r="G110" s="174">
        <f t="shared" si="42"/>
        <v>0.5818052631578946</v>
      </c>
      <c r="H110" s="172"/>
      <c r="I110" s="172">
        <v>2500</v>
      </c>
      <c r="J110" s="172">
        <v>1857.79</v>
      </c>
      <c r="K110" s="172">
        <f t="shared" si="43"/>
        <v>642.21</v>
      </c>
      <c r="L110" s="174">
        <f t="shared" si="44"/>
        <v>0.256884</v>
      </c>
      <c r="M110" s="172"/>
      <c r="N110" s="173">
        <v>2500</v>
      </c>
      <c r="O110" s="172">
        <v>1782.65</v>
      </c>
      <c r="P110" s="172">
        <f t="shared" si="45"/>
        <v>717.34999999999991</v>
      </c>
      <c r="Q110" s="196">
        <f t="shared" si="46"/>
        <v>0.28693999999999997</v>
      </c>
      <c r="R110" s="173"/>
      <c r="S110" s="173">
        <v>2500</v>
      </c>
      <c r="T110" s="172">
        <v>2031.52</v>
      </c>
      <c r="U110" s="172">
        <f t="shared" si="47"/>
        <v>468.48</v>
      </c>
      <c r="V110" s="196">
        <f t="shared" si="48"/>
        <v>0.187392</v>
      </c>
      <c r="W110" s="196"/>
      <c r="X110" s="190">
        <v>2500</v>
      </c>
      <c r="Y110" s="190">
        <v>2691.32</v>
      </c>
      <c r="Z110" s="172">
        <f t="shared" si="49"/>
        <v>-191.32000000000016</v>
      </c>
      <c r="AA110" s="196">
        <f t="shared" si="50"/>
        <v>-7.6528000000000068E-2</v>
      </c>
      <c r="AB110" s="196"/>
      <c r="AC110" s="702">
        <f t="shared" si="51"/>
        <v>2168.4966666666664</v>
      </c>
      <c r="AD110" s="187"/>
      <c r="AE110" s="190">
        <v>3000</v>
      </c>
      <c r="AF110" s="172">
        <v>3541.68</v>
      </c>
      <c r="AG110" s="172">
        <f t="shared" si="52"/>
        <v>-541.67999999999984</v>
      </c>
      <c r="AH110" s="196">
        <f t="shared" si="53"/>
        <v>-0.18055999999999994</v>
      </c>
      <c r="AI110" s="196"/>
      <c r="AJ110" s="702">
        <f t="shared" si="54"/>
        <v>2754.84</v>
      </c>
      <c r="AK110" s="187"/>
      <c r="AL110" s="190">
        <v>3500</v>
      </c>
      <c r="AM110" s="172">
        <v>2729.05</v>
      </c>
      <c r="AN110" s="172">
        <f t="shared" si="55"/>
        <v>770.94999999999982</v>
      </c>
      <c r="AO110" s="196">
        <f t="shared" si="56"/>
        <v>0.22027142857142851</v>
      </c>
      <c r="AP110" s="703">
        <v>3500</v>
      </c>
      <c r="AQ110" s="704">
        <v>3660.07</v>
      </c>
      <c r="AR110" s="204"/>
      <c r="AS110" s="768">
        <v>4250</v>
      </c>
      <c r="AT110" s="769">
        <v>4003.62</v>
      </c>
      <c r="AU110" s="84"/>
      <c r="AV110" s="779">
        <v>2900</v>
      </c>
      <c r="AW110" s="780">
        <v>4531.24</v>
      </c>
      <c r="AX110" s="84"/>
      <c r="AY110" s="793">
        <v>4500</v>
      </c>
      <c r="AZ110" s="794">
        <v>5365.67</v>
      </c>
      <c r="BA110" s="84"/>
      <c r="BB110" s="802">
        <v>4500</v>
      </c>
      <c r="BC110" s="706">
        <v>4136.7299999999996</v>
      </c>
      <c r="BD110" s="803">
        <f>(BC110/$BC$4)*12</f>
        <v>5515.6399999999994</v>
      </c>
      <c r="BE110" s="84"/>
      <c r="BF110" s="660">
        <f>AVERAGE(AT110,AW110,AZ110)</f>
        <v>4633.51</v>
      </c>
      <c r="BG110" s="84"/>
      <c r="BH110" s="416">
        <v>5300</v>
      </c>
    </row>
    <row r="111" spans="1:168" ht="10.5" customHeight="1" x14ac:dyDescent="0.2">
      <c r="A111" s="195" t="s">
        <v>37</v>
      </c>
      <c r="B111" s="302" t="s">
        <v>112</v>
      </c>
      <c r="D111" s="757">
        <v>4200</v>
      </c>
      <c r="E111" s="172">
        <v>1563.41</v>
      </c>
      <c r="F111" s="172">
        <f t="shared" si="41"/>
        <v>2636.59</v>
      </c>
      <c r="G111" s="174">
        <f t="shared" si="42"/>
        <v>0.62775952380952382</v>
      </c>
      <c r="H111" s="172"/>
      <c r="I111" s="172">
        <v>2500</v>
      </c>
      <c r="J111" s="172">
        <v>2649.82</v>
      </c>
      <c r="K111" s="172">
        <f t="shared" si="43"/>
        <v>-149.82000000000016</v>
      </c>
      <c r="L111" s="174">
        <f t="shared" si="44"/>
        <v>-5.9928000000000065E-2</v>
      </c>
      <c r="M111" s="172"/>
      <c r="N111" s="172">
        <v>2500</v>
      </c>
      <c r="O111" s="172">
        <v>3590.6</v>
      </c>
      <c r="P111" s="172">
        <f t="shared" si="45"/>
        <v>-1090.5999999999999</v>
      </c>
      <c r="Q111" s="196">
        <f t="shared" si="46"/>
        <v>-0.43623999999999996</v>
      </c>
      <c r="R111" s="173"/>
      <c r="S111" s="173">
        <v>2500</v>
      </c>
      <c r="T111" s="172">
        <v>690.03</v>
      </c>
      <c r="U111" s="172">
        <f t="shared" si="47"/>
        <v>1809.97</v>
      </c>
      <c r="V111" s="196">
        <f t="shared" si="48"/>
        <v>0.72398799999999996</v>
      </c>
      <c r="W111" s="196"/>
      <c r="X111" s="190">
        <v>1300</v>
      </c>
      <c r="Y111" s="190">
        <v>623.87</v>
      </c>
      <c r="Z111" s="172">
        <f t="shared" si="49"/>
        <v>676.13</v>
      </c>
      <c r="AA111" s="196">
        <f t="shared" si="50"/>
        <v>0.52010000000000001</v>
      </c>
      <c r="AB111" s="196"/>
      <c r="AC111" s="702">
        <f t="shared" si="51"/>
        <v>1634.8333333333333</v>
      </c>
      <c r="AD111" s="187"/>
      <c r="AE111" s="190">
        <v>2000</v>
      </c>
      <c r="AF111" s="172">
        <v>1515.27</v>
      </c>
      <c r="AG111" s="172">
        <f t="shared" si="52"/>
        <v>484.73</v>
      </c>
      <c r="AH111" s="196">
        <f t="shared" si="53"/>
        <v>0.242365</v>
      </c>
      <c r="AI111" s="196"/>
      <c r="AJ111" s="702">
        <f t="shared" si="54"/>
        <v>943.05666666666673</v>
      </c>
      <c r="AK111" s="187"/>
      <c r="AL111" s="190">
        <v>2000</v>
      </c>
      <c r="AM111" s="172">
        <v>1622.62</v>
      </c>
      <c r="AN111" s="172">
        <f t="shared" si="55"/>
        <v>377.38000000000011</v>
      </c>
      <c r="AO111" s="196">
        <f t="shared" si="56"/>
        <v>0.18869000000000005</v>
      </c>
      <c r="AP111" s="703">
        <v>700</v>
      </c>
      <c r="AQ111" s="704">
        <v>370.8</v>
      </c>
      <c r="AR111" s="204"/>
      <c r="AS111" s="768">
        <v>1000</v>
      </c>
      <c r="AT111" s="769">
        <v>2005.71</v>
      </c>
      <c r="AU111" s="84"/>
      <c r="AV111" s="779">
        <v>2000</v>
      </c>
      <c r="AW111" s="780">
        <v>1090.01</v>
      </c>
      <c r="AX111" s="84"/>
      <c r="AY111" s="793">
        <v>1000</v>
      </c>
      <c r="AZ111" s="794">
        <v>1732.26</v>
      </c>
      <c r="BA111" s="84"/>
      <c r="BB111" s="802">
        <v>1000</v>
      </c>
      <c r="BC111" s="706">
        <v>506.12</v>
      </c>
      <c r="BD111" s="803">
        <f>(BC111/$BC$4)*12</f>
        <v>674.82666666666671</v>
      </c>
      <c r="BE111" s="84"/>
      <c r="BF111" s="660">
        <f>AVERAGE(AT111,AW111,AZ111)</f>
        <v>1609.3266666666668</v>
      </c>
      <c r="BG111" s="84"/>
      <c r="BH111" s="416">
        <v>500</v>
      </c>
    </row>
    <row r="112" spans="1:168" ht="10.5" customHeight="1" x14ac:dyDescent="0.2">
      <c r="A112" s="195" t="s">
        <v>38</v>
      </c>
      <c r="B112" s="302" t="s">
        <v>113</v>
      </c>
      <c r="D112" s="757">
        <v>1500</v>
      </c>
      <c r="E112" s="172">
        <v>0</v>
      </c>
      <c r="F112" s="172">
        <f t="shared" si="41"/>
        <v>1500</v>
      </c>
      <c r="G112" s="174">
        <f t="shared" si="42"/>
        <v>1</v>
      </c>
      <c r="H112" s="172"/>
      <c r="I112" s="172">
        <v>500</v>
      </c>
      <c r="J112" s="172">
        <v>0</v>
      </c>
      <c r="K112" s="172">
        <f t="shared" si="43"/>
        <v>500</v>
      </c>
      <c r="L112" s="174">
        <f t="shared" si="44"/>
        <v>1</v>
      </c>
      <c r="M112" s="172"/>
      <c r="N112" s="172">
        <v>500</v>
      </c>
      <c r="O112" s="172">
        <v>0</v>
      </c>
      <c r="P112" s="172">
        <f t="shared" si="45"/>
        <v>500</v>
      </c>
      <c r="Q112" s="196">
        <f t="shared" si="46"/>
        <v>1</v>
      </c>
      <c r="R112" s="173"/>
      <c r="S112" s="173">
        <v>500</v>
      </c>
      <c r="T112" s="172">
        <v>0</v>
      </c>
      <c r="U112" s="172">
        <f t="shared" si="47"/>
        <v>500</v>
      </c>
      <c r="V112" s="196">
        <f t="shared" si="48"/>
        <v>1</v>
      </c>
      <c r="W112" s="196"/>
      <c r="X112" s="190">
        <v>500</v>
      </c>
      <c r="Y112" s="190">
        <v>0</v>
      </c>
      <c r="Z112" s="172">
        <f t="shared" si="49"/>
        <v>500</v>
      </c>
      <c r="AA112" s="196">
        <f t="shared" si="50"/>
        <v>1</v>
      </c>
      <c r="AB112" s="196"/>
      <c r="AC112" s="702">
        <f t="shared" si="51"/>
        <v>0</v>
      </c>
      <c r="AD112" s="187"/>
      <c r="AE112" s="190">
        <v>0</v>
      </c>
      <c r="AF112" s="172">
        <v>0</v>
      </c>
      <c r="AG112" s="172">
        <f t="shared" si="52"/>
        <v>0</v>
      </c>
      <c r="AH112" s="196" t="e">
        <f t="shared" si="53"/>
        <v>#DIV/0!</v>
      </c>
      <c r="AI112" s="196"/>
      <c r="AJ112" s="702">
        <f t="shared" si="54"/>
        <v>0</v>
      </c>
      <c r="AK112" s="187"/>
      <c r="AL112" s="190">
        <v>0</v>
      </c>
      <c r="AM112" s="172">
        <v>0</v>
      </c>
      <c r="AN112" s="172">
        <f t="shared" si="55"/>
        <v>0</v>
      </c>
      <c r="AO112" s="196" t="e">
        <f t="shared" si="56"/>
        <v>#DIV/0!</v>
      </c>
      <c r="AP112" s="703">
        <v>0</v>
      </c>
      <c r="AQ112" s="704">
        <v>0</v>
      </c>
      <c r="AR112" s="204"/>
      <c r="AS112" s="768">
        <v>0</v>
      </c>
      <c r="AT112" s="769">
        <v>0</v>
      </c>
      <c r="AU112" s="84"/>
      <c r="AV112" s="779">
        <v>7287.25</v>
      </c>
      <c r="AW112" s="780">
        <v>0</v>
      </c>
      <c r="AX112" s="84"/>
      <c r="AY112" s="793">
        <v>6000</v>
      </c>
      <c r="AZ112" s="794">
        <v>2187</v>
      </c>
      <c r="BA112" s="84"/>
      <c r="BB112" s="802">
        <v>1000</v>
      </c>
      <c r="BC112" s="706">
        <v>0</v>
      </c>
      <c r="BD112" s="803">
        <f>(BC112/$BC$4)*12</f>
        <v>0</v>
      </c>
      <c r="BE112" s="84"/>
      <c r="BF112" s="660">
        <f>AVERAGE(AT112,AW112,AZ112)</f>
        <v>729</v>
      </c>
      <c r="BG112" s="84"/>
      <c r="BH112" s="416">
        <v>0</v>
      </c>
    </row>
    <row r="113" spans="1:168" ht="10.5" customHeight="1" thickBot="1" x14ac:dyDescent="0.25">
      <c r="A113" s="838" t="s">
        <v>39</v>
      </c>
      <c r="B113" s="839" t="s">
        <v>114</v>
      </c>
      <c r="C113" s="840"/>
      <c r="D113" s="841">
        <v>0</v>
      </c>
      <c r="E113" s="842">
        <v>0</v>
      </c>
      <c r="F113" s="842">
        <f t="shared" si="41"/>
        <v>0</v>
      </c>
      <c r="G113" s="843" t="e">
        <f t="shared" si="42"/>
        <v>#DIV/0!</v>
      </c>
      <c r="H113" s="842"/>
      <c r="I113" s="842">
        <v>0</v>
      </c>
      <c r="J113" s="842">
        <v>0</v>
      </c>
      <c r="K113" s="842">
        <f t="shared" si="43"/>
        <v>0</v>
      </c>
      <c r="L113" s="843" t="e">
        <f t="shared" si="44"/>
        <v>#DIV/0!</v>
      </c>
      <c r="M113" s="842"/>
      <c r="N113" s="842">
        <v>0</v>
      </c>
      <c r="O113" s="842">
        <v>0</v>
      </c>
      <c r="P113" s="842">
        <f t="shared" si="45"/>
        <v>0</v>
      </c>
      <c r="Q113" s="844" t="e">
        <f t="shared" si="46"/>
        <v>#DIV/0!</v>
      </c>
      <c r="R113" s="880"/>
      <c r="S113" s="880">
        <v>0</v>
      </c>
      <c r="T113" s="842">
        <v>0</v>
      </c>
      <c r="U113" s="842">
        <f t="shared" si="47"/>
        <v>0</v>
      </c>
      <c r="V113" s="844" t="e">
        <f t="shared" si="48"/>
        <v>#DIV/0!</v>
      </c>
      <c r="W113" s="844"/>
      <c r="X113" s="845">
        <v>0</v>
      </c>
      <c r="Y113" s="845">
        <v>0</v>
      </c>
      <c r="Z113" s="842">
        <f t="shared" si="49"/>
        <v>0</v>
      </c>
      <c r="AA113" s="844" t="e">
        <f t="shared" si="50"/>
        <v>#DIV/0!</v>
      </c>
      <c r="AB113" s="844"/>
      <c r="AC113" s="846">
        <f t="shared" si="51"/>
        <v>0</v>
      </c>
      <c r="AD113" s="847"/>
      <c r="AE113" s="845">
        <v>0</v>
      </c>
      <c r="AF113" s="842">
        <v>0</v>
      </c>
      <c r="AG113" s="842">
        <f t="shared" si="52"/>
        <v>0</v>
      </c>
      <c r="AH113" s="844" t="e">
        <f t="shared" si="53"/>
        <v>#DIV/0!</v>
      </c>
      <c r="AI113" s="844"/>
      <c r="AJ113" s="846">
        <f t="shared" si="54"/>
        <v>0</v>
      </c>
      <c r="AK113" s="847"/>
      <c r="AL113" s="845">
        <v>0</v>
      </c>
      <c r="AM113" s="842">
        <v>0</v>
      </c>
      <c r="AN113" s="842">
        <f t="shared" si="55"/>
        <v>0</v>
      </c>
      <c r="AO113" s="844" t="e">
        <f t="shared" si="56"/>
        <v>#DIV/0!</v>
      </c>
      <c r="AP113" s="848">
        <v>0</v>
      </c>
      <c r="AQ113" s="849">
        <v>0</v>
      </c>
      <c r="AR113" s="850"/>
      <c r="AS113" s="851">
        <v>0</v>
      </c>
      <c r="AT113" s="852">
        <v>193.39</v>
      </c>
      <c r="AU113" s="853"/>
      <c r="AV113" s="854">
        <v>0</v>
      </c>
      <c r="AW113" s="855">
        <v>0</v>
      </c>
      <c r="AX113" s="853"/>
      <c r="AY113" s="856">
        <v>0</v>
      </c>
      <c r="AZ113" s="857">
        <v>0</v>
      </c>
      <c r="BA113" s="853"/>
      <c r="BB113" s="858">
        <v>0</v>
      </c>
      <c r="BC113" s="859">
        <v>0</v>
      </c>
      <c r="BD113" s="860">
        <f>(BC113/$BC$4)*12</f>
        <v>0</v>
      </c>
      <c r="BE113" s="853"/>
      <c r="BF113" s="861">
        <f>AVERAGE(AT113,AW113,AZ113)</f>
        <v>64.463333333333324</v>
      </c>
      <c r="BG113" s="853"/>
      <c r="BH113" s="500">
        <v>0</v>
      </c>
    </row>
    <row r="114" spans="1:168" s="11" customFormat="1" ht="10.5" customHeight="1" x14ac:dyDescent="0.2">
      <c r="A114" s="820"/>
      <c r="B114" s="329" t="s">
        <v>6</v>
      </c>
      <c r="C114" s="20"/>
      <c r="D114" s="109">
        <f>SUM(D109:D113)</f>
        <v>10050</v>
      </c>
      <c r="E114" s="821">
        <f>SUM(E109:E113)</f>
        <v>3952.5</v>
      </c>
      <c r="F114" s="821">
        <f t="shared" si="41"/>
        <v>6097.5</v>
      </c>
      <c r="G114" s="822">
        <f t="shared" si="42"/>
        <v>0.60671641791044773</v>
      </c>
      <c r="H114" s="821"/>
      <c r="I114" s="821">
        <f>SUM(I109:I113)</f>
        <v>6050</v>
      </c>
      <c r="J114" s="821">
        <f>SUM(J109:J113)</f>
        <v>5467.4500000000007</v>
      </c>
      <c r="K114" s="821">
        <f t="shared" si="43"/>
        <v>582.54999999999927</v>
      </c>
      <c r="L114" s="822">
        <f t="shared" si="44"/>
        <v>9.6289256198346981E-2</v>
      </c>
      <c r="M114" s="821"/>
      <c r="N114" s="821">
        <f>SUM(N109:N113)</f>
        <v>6500</v>
      </c>
      <c r="O114" s="821">
        <f>SUM(O109:O113)</f>
        <v>6444.01</v>
      </c>
      <c r="P114" s="821">
        <f t="shared" si="45"/>
        <v>55.989999999999782</v>
      </c>
      <c r="Q114" s="822">
        <f t="shared" si="46"/>
        <v>8.6138461538461195E-3</v>
      </c>
      <c r="R114" s="877"/>
      <c r="S114" s="877">
        <f>SUM(S109:S113)</f>
        <v>6500</v>
      </c>
      <c r="T114" s="877">
        <f>SUM(T109:T113)</f>
        <v>4341.91</v>
      </c>
      <c r="U114" s="821">
        <f t="shared" si="47"/>
        <v>2158.09</v>
      </c>
      <c r="V114" s="822">
        <f t="shared" si="48"/>
        <v>0.33201384615384616</v>
      </c>
      <c r="W114" s="822"/>
      <c r="X114" s="821">
        <f>SUM(X109:X113)</f>
        <v>5900</v>
      </c>
      <c r="Y114" s="821">
        <f>SUM(Y109:Y113)</f>
        <v>4989.05</v>
      </c>
      <c r="Z114" s="821">
        <f t="shared" si="49"/>
        <v>910.94999999999982</v>
      </c>
      <c r="AA114" s="822">
        <f t="shared" si="50"/>
        <v>0.15439830508474572</v>
      </c>
      <c r="AB114" s="822"/>
      <c r="AC114" s="823">
        <f t="shared" si="51"/>
        <v>5258.3233333333337</v>
      </c>
      <c r="AD114" s="824"/>
      <c r="AE114" s="821">
        <f>SUM(AE109:AE113)</f>
        <v>6700</v>
      </c>
      <c r="AF114" s="821">
        <f>SUM(AF109:AF113)</f>
        <v>6808.93</v>
      </c>
      <c r="AG114" s="821">
        <f t="shared" si="52"/>
        <v>-108.93000000000029</v>
      </c>
      <c r="AH114" s="822">
        <f t="shared" si="53"/>
        <v>-1.6258208955223924E-2</v>
      </c>
      <c r="AI114" s="822"/>
      <c r="AJ114" s="823">
        <f t="shared" si="54"/>
        <v>5379.9633333333331</v>
      </c>
      <c r="AK114" s="824"/>
      <c r="AL114" s="821">
        <f>SUM(AL109:AL113)</f>
        <v>7200</v>
      </c>
      <c r="AM114" s="821">
        <f>SUM(AM109:AM113)</f>
        <v>5855.04</v>
      </c>
      <c r="AN114" s="821">
        <f t="shared" si="55"/>
        <v>1344.96</v>
      </c>
      <c r="AO114" s="822">
        <f t="shared" si="56"/>
        <v>0.18679999999999999</v>
      </c>
      <c r="AP114" s="825">
        <v>5900</v>
      </c>
      <c r="AQ114" s="826">
        <f>SUM(AQ109:AQ113)</f>
        <v>4452.97</v>
      </c>
      <c r="AR114" s="827"/>
      <c r="AS114" s="828">
        <f>SUM(AS109:AS113)</f>
        <v>5750</v>
      </c>
      <c r="AT114" s="829">
        <f>SUM(AT109:AT113)</f>
        <v>6733.24</v>
      </c>
      <c r="AU114" s="293"/>
      <c r="AV114" s="830">
        <f>SUM(AV109:AV113)</f>
        <v>12687.25</v>
      </c>
      <c r="AW114" s="831">
        <f>SUM(AW109:AW113)</f>
        <v>6431.6900000000005</v>
      </c>
      <c r="AX114" s="293"/>
      <c r="AY114" s="832">
        <f>SUM(AY109:AY113)</f>
        <v>12300</v>
      </c>
      <c r="AZ114" s="833">
        <f>SUM(AZ109:AZ113)</f>
        <v>10182.310000000001</v>
      </c>
      <c r="BA114" s="293"/>
      <c r="BB114" s="834">
        <f>SUM(BB109:BB113)</f>
        <v>7300</v>
      </c>
      <c r="BC114" s="835">
        <f>SUM(BC109:BC113)</f>
        <v>5282.8799999999992</v>
      </c>
      <c r="BD114" s="836">
        <f>(BC114/$BC$4)*12</f>
        <v>7043.8399999999983</v>
      </c>
      <c r="BE114" s="84"/>
      <c r="BF114" s="837">
        <f>SUM(BF109:BF113)</f>
        <v>7782.4133333333339</v>
      </c>
      <c r="BG114" s="84"/>
      <c r="BH114" s="427">
        <f>SUM(BH109:BH113)</f>
        <v>6700</v>
      </c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</row>
    <row r="115" spans="1:168" ht="18" customHeight="1" x14ac:dyDescent="0.2">
      <c r="A115" s="4" t="s">
        <v>40</v>
      </c>
      <c r="B115" s="5" t="s">
        <v>115</v>
      </c>
      <c r="C115" s="20"/>
      <c r="D115" s="8"/>
      <c r="E115" s="8"/>
      <c r="F115" s="19"/>
      <c r="G115" s="10"/>
      <c r="H115" s="8"/>
      <c r="I115" s="8"/>
      <c r="J115" s="8"/>
      <c r="K115" s="8"/>
      <c r="L115" s="10"/>
      <c r="M115" s="19"/>
      <c r="N115" s="8"/>
      <c r="O115" s="19"/>
      <c r="P115" s="8"/>
      <c r="Q115" s="10"/>
      <c r="R115" s="25"/>
      <c r="S115" s="25"/>
      <c r="T115" s="8"/>
      <c r="U115" s="8"/>
      <c r="V115" s="10"/>
      <c r="W115" s="19"/>
      <c r="X115" s="78"/>
      <c r="Y115" s="78"/>
      <c r="Z115" s="8"/>
      <c r="AA115" s="10"/>
      <c r="AB115" s="19"/>
      <c r="AC115" s="99"/>
      <c r="AF115" s="8"/>
      <c r="AG115" s="8"/>
      <c r="AH115" s="10"/>
      <c r="AI115" s="19"/>
      <c r="AJ115" s="99"/>
      <c r="AM115" s="8"/>
      <c r="AN115" s="8"/>
      <c r="AO115" s="19"/>
      <c r="AP115" s="246"/>
      <c r="AQ115" s="247"/>
      <c r="AS115" s="255"/>
      <c r="AT115" s="237"/>
      <c r="AU115" s="84"/>
      <c r="AV115" s="264"/>
      <c r="AW115" s="265"/>
      <c r="AX115" s="84"/>
      <c r="AY115" s="386"/>
      <c r="AZ115" s="387"/>
      <c r="BA115" s="84"/>
      <c r="BB115" s="398"/>
      <c r="BC115" s="399"/>
      <c r="BD115" s="400"/>
      <c r="BE115" s="293"/>
      <c r="BF115" s="652"/>
      <c r="BG115" s="293"/>
      <c r="BH115" s="418"/>
    </row>
    <row r="116" spans="1:168" ht="10.35" hidden="1" customHeight="1" x14ac:dyDescent="0.2">
      <c r="A116" s="94" t="s">
        <v>169</v>
      </c>
      <c r="B116" s="93" t="s">
        <v>170</v>
      </c>
      <c r="C116" s="20"/>
      <c r="D116" s="8"/>
      <c r="E116" s="8"/>
      <c r="F116" s="19"/>
      <c r="G116" s="10"/>
      <c r="H116" s="8"/>
      <c r="I116" s="8"/>
      <c r="J116" s="8"/>
      <c r="K116" s="8"/>
      <c r="L116" s="10"/>
      <c r="M116" s="19"/>
      <c r="N116" s="8"/>
      <c r="O116" s="19"/>
      <c r="P116" s="8"/>
      <c r="Q116" s="10"/>
      <c r="R116" s="25"/>
      <c r="S116" s="25">
        <v>0</v>
      </c>
      <c r="T116" s="8">
        <v>0</v>
      </c>
      <c r="U116" s="19">
        <f>S116-T116</f>
        <v>0</v>
      </c>
      <c r="V116" s="62" t="e">
        <f>U116/S116</f>
        <v>#DIV/0!</v>
      </c>
      <c r="W116" s="74"/>
      <c r="X116" s="78">
        <v>0</v>
      </c>
      <c r="Y116" s="78">
        <v>0</v>
      </c>
      <c r="Z116" s="19">
        <f>X116-Y116</f>
        <v>0</v>
      </c>
      <c r="AA116" s="62" t="e">
        <f>Z116/X116</f>
        <v>#DIV/0!</v>
      </c>
      <c r="AB116" s="19"/>
      <c r="AC116" s="99">
        <f>(Y116+O116+T116)/3</f>
        <v>0</v>
      </c>
      <c r="AE116" s="78">
        <v>0</v>
      </c>
      <c r="AF116" s="8">
        <v>-5427</v>
      </c>
      <c r="AG116" s="19">
        <f>AE116-AF116</f>
        <v>5427</v>
      </c>
      <c r="AH116" s="62" t="e">
        <f>AG116/AE116</f>
        <v>#DIV/0!</v>
      </c>
      <c r="AI116" s="19"/>
      <c r="AJ116" s="99">
        <f>(AF116+T116+Y116)/3</f>
        <v>-1809</v>
      </c>
      <c r="AL116" s="72">
        <v>0</v>
      </c>
      <c r="AM116" s="8">
        <v>0</v>
      </c>
      <c r="AN116" s="19">
        <f>AL116-AM116</f>
        <v>0</v>
      </c>
      <c r="AO116" s="74" t="e">
        <f>AN116/AL116</f>
        <v>#DIV/0!</v>
      </c>
      <c r="AP116" s="246">
        <v>0</v>
      </c>
      <c r="AQ116" s="247">
        <v>0</v>
      </c>
      <c r="AS116" s="255">
        <v>0</v>
      </c>
      <c r="AT116" s="237">
        <v>0</v>
      </c>
      <c r="AU116" s="84"/>
      <c r="AV116" s="264">
        <v>0</v>
      </c>
      <c r="AW116" s="265">
        <v>0</v>
      </c>
      <c r="AX116" s="84"/>
      <c r="AY116" s="386">
        <v>0</v>
      </c>
      <c r="AZ116" s="387">
        <v>0</v>
      </c>
      <c r="BA116" s="84"/>
      <c r="BB116" s="398">
        <v>0</v>
      </c>
      <c r="BC116" s="399">
        <v>0</v>
      </c>
      <c r="BD116" s="400">
        <f>(BC116/$BC$4)*12</f>
        <v>0</v>
      </c>
      <c r="BE116" s="84"/>
      <c r="BF116" s="652">
        <f>AVERAGE(AQ116,AT116,AW116)</f>
        <v>0</v>
      </c>
      <c r="BG116" s="84"/>
      <c r="BH116" s="472"/>
    </row>
    <row r="117" spans="1:168" ht="10.5" customHeight="1" x14ac:dyDescent="0.2">
      <c r="A117" s="195" t="s">
        <v>41</v>
      </c>
      <c r="B117" s="302" t="s">
        <v>116</v>
      </c>
      <c r="D117" s="757">
        <v>720</v>
      </c>
      <c r="E117" s="172">
        <v>720.36</v>
      </c>
      <c r="F117" s="172">
        <f>D117-E117</f>
        <v>-0.36000000000001364</v>
      </c>
      <c r="G117" s="174">
        <f>F117/D117</f>
        <v>-5.0000000000001898E-4</v>
      </c>
      <c r="H117" s="172"/>
      <c r="I117" s="172">
        <v>720</v>
      </c>
      <c r="J117" s="172">
        <v>720.36</v>
      </c>
      <c r="K117" s="172">
        <f>I117-J117</f>
        <v>-0.36000000000001364</v>
      </c>
      <c r="L117" s="174">
        <f>K117/I117</f>
        <v>-5.0000000000001898E-4</v>
      </c>
      <c r="M117" s="172"/>
      <c r="N117" s="172">
        <v>720</v>
      </c>
      <c r="O117" s="172">
        <v>720.36</v>
      </c>
      <c r="P117" s="172">
        <f>N117-O117</f>
        <v>-0.36000000000001364</v>
      </c>
      <c r="Q117" s="196">
        <f>P117/N117</f>
        <v>-5.0000000000001898E-4</v>
      </c>
      <c r="R117" s="173"/>
      <c r="S117" s="173">
        <v>720</v>
      </c>
      <c r="T117" s="172">
        <v>720.36</v>
      </c>
      <c r="U117" s="172">
        <f>S117-T117</f>
        <v>-0.36000000000001364</v>
      </c>
      <c r="V117" s="196">
        <f>U117/S117</f>
        <v>-5.0000000000001898E-4</v>
      </c>
      <c r="W117" s="196"/>
      <c r="X117" s="190">
        <v>720</v>
      </c>
      <c r="Y117" s="190">
        <v>720.36</v>
      </c>
      <c r="Z117" s="172">
        <f>X117-Y117</f>
        <v>-0.36000000000001364</v>
      </c>
      <c r="AA117" s="196">
        <f>Z117/X117</f>
        <v>-5.0000000000001898E-4</v>
      </c>
      <c r="AB117" s="196"/>
      <c r="AC117" s="702">
        <f>(Y117+O117+T117)/3</f>
        <v>720.36</v>
      </c>
      <c r="AD117" s="187"/>
      <c r="AE117" s="190">
        <v>720</v>
      </c>
      <c r="AF117" s="172">
        <v>723.36</v>
      </c>
      <c r="AG117" s="172">
        <f>AE117-AF117</f>
        <v>-3.3600000000000136</v>
      </c>
      <c r="AH117" s="196">
        <f>AG117/AE117</f>
        <v>-4.6666666666666853E-3</v>
      </c>
      <c r="AI117" s="196"/>
      <c r="AJ117" s="702">
        <f>(AF117+T117+Y117)/3</f>
        <v>721.36</v>
      </c>
      <c r="AK117" s="187"/>
      <c r="AL117" s="169">
        <v>720</v>
      </c>
      <c r="AM117" s="172">
        <v>720.36</v>
      </c>
      <c r="AN117" s="172">
        <f>AL117-AM117</f>
        <v>-0.36000000000001364</v>
      </c>
      <c r="AO117" s="196">
        <f>AN117/AL117</f>
        <v>-5.0000000000001898E-4</v>
      </c>
      <c r="AP117" s="703">
        <v>852</v>
      </c>
      <c r="AQ117" s="704">
        <v>729.36</v>
      </c>
      <c r="AR117" s="204"/>
      <c r="AS117" s="768">
        <v>852</v>
      </c>
      <c r="AT117" s="769">
        <v>720.36</v>
      </c>
      <c r="AU117" s="84"/>
      <c r="AV117" s="779">
        <v>800</v>
      </c>
      <c r="AW117" s="780">
        <v>720.36</v>
      </c>
      <c r="AX117" s="84"/>
      <c r="AY117" s="793">
        <v>800</v>
      </c>
      <c r="AZ117" s="794">
        <v>720.36</v>
      </c>
      <c r="BA117" s="84"/>
      <c r="BB117" s="802">
        <v>800</v>
      </c>
      <c r="BC117" s="706">
        <v>585.24</v>
      </c>
      <c r="BD117" s="803">
        <f>(BC117/$BC$4)*12</f>
        <v>780.32</v>
      </c>
      <c r="BE117" s="84"/>
      <c r="BF117" s="660">
        <f>AVERAGE(AT117,AW117,AZ117)</f>
        <v>720.36</v>
      </c>
      <c r="BG117" s="84"/>
      <c r="BH117" s="416">
        <v>720.36</v>
      </c>
    </row>
    <row r="118" spans="1:168" ht="10.5" hidden="1" customHeight="1" x14ac:dyDescent="0.2">
      <c r="A118" s="195" t="s">
        <v>42</v>
      </c>
      <c r="B118" s="302" t="s">
        <v>117</v>
      </c>
      <c r="D118" s="757">
        <v>6000</v>
      </c>
      <c r="E118" s="172">
        <v>6000</v>
      </c>
      <c r="F118" s="172">
        <f>D118-E118</f>
        <v>0</v>
      </c>
      <c r="G118" s="174">
        <f>F118/D118</f>
        <v>0</v>
      </c>
      <c r="H118" s="172"/>
      <c r="I118" s="172">
        <v>0</v>
      </c>
      <c r="J118" s="172">
        <v>0</v>
      </c>
      <c r="K118" s="172">
        <f>I118-J118</f>
        <v>0</v>
      </c>
      <c r="L118" s="174" t="e">
        <f>K118/I118</f>
        <v>#DIV/0!</v>
      </c>
      <c r="M118" s="172"/>
      <c r="N118" s="172">
        <v>0</v>
      </c>
      <c r="O118" s="172">
        <v>0</v>
      </c>
      <c r="P118" s="172">
        <f>N118-O118</f>
        <v>0</v>
      </c>
      <c r="Q118" s="196" t="e">
        <f>P118/N118</f>
        <v>#DIV/0!</v>
      </c>
      <c r="R118" s="173"/>
      <c r="S118" s="173">
        <v>3600</v>
      </c>
      <c r="T118" s="172">
        <v>0</v>
      </c>
      <c r="U118" s="172">
        <f>S118-T118</f>
        <v>3600</v>
      </c>
      <c r="V118" s="196">
        <f>U118/S118</f>
        <v>1</v>
      </c>
      <c r="W118" s="196"/>
      <c r="X118" s="190">
        <v>3600</v>
      </c>
      <c r="Y118" s="190">
        <v>0</v>
      </c>
      <c r="Z118" s="172">
        <f>X118-Y118</f>
        <v>3600</v>
      </c>
      <c r="AA118" s="196">
        <f>Z118/X118</f>
        <v>1</v>
      </c>
      <c r="AB118" s="196"/>
      <c r="AC118" s="702">
        <f>(Y118+O118+T118)/3</f>
        <v>0</v>
      </c>
      <c r="AD118" s="187"/>
      <c r="AE118" s="190">
        <v>0</v>
      </c>
      <c r="AF118" s="172">
        <v>0</v>
      </c>
      <c r="AG118" s="172">
        <f>AE118-AF118</f>
        <v>0</v>
      </c>
      <c r="AH118" s="196" t="e">
        <f>AG118/AE118</f>
        <v>#DIV/0!</v>
      </c>
      <c r="AI118" s="196"/>
      <c r="AJ118" s="702">
        <f>(AF118+T118+Y118)/3</f>
        <v>0</v>
      </c>
      <c r="AK118" s="187"/>
      <c r="AL118" s="169">
        <v>0</v>
      </c>
      <c r="AM118" s="172">
        <v>0</v>
      </c>
      <c r="AN118" s="172">
        <f>AL118-AM118</f>
        <v>0</v>
      </c>
      <c r="AO118" s="196" t="e">
        <f>AN118/AL118</f>
        <v>#DIV/0!</v>
      </c>
      <c r="AP118" s="703">
        <v>0</v>
      </c>
      <c r="AQ118" s="704">
        <v>0</v>
      </c>
      <c r="AR118" s="204"/>
      <c r="AS118" s="768">
        <v>0</v>
      </c>
      <c r="AT118" s="769">
        <v>0</v>
      </c>
      <c r="AU118" s="84"/>
      <c r="AV118" s="779">
        <v>0</v>
      </c>
      <c r="AW118" s="780">
        <v>0</v>
      </c>
      <c r="AX118" s="84"/>
      <c r="AY118" s="793">
        <v>0</v>
      </c>
      <c r="AZ118" s="794">
        <v>0</v>
      </c>
      <c r="BA118" s="84"/>
      <c r="BB118" s="802">
        <v>0</v>
      </c>
      <c r="BC118" s="706">
        <v>0</v>
      </c>
      <c r="BD118" s="803">
        <f>(BC118/$BC$4)*12</f>
        <v>0</v>
      </c>
      <c r="BE118" s="84"/>
      <c r="BF118" s="660">
        <f>AVERAGE(AT118,AW118,AZ118)</f>
        <v>0</v>
      </c>
      <c r="BG118" s="84"/>
      <c r="BH118" s="416"/>
    </row>
    <row r="119" spans="1:168" ht="10.5" customHeight="1" thickBot="1" x14ac:dyDescent="0.25">
      <c r="A119" s="838" t="s">
        <v>43</v>
      </c>
      <c r="B119" s="839" t="s">
        <v>118</v>
      </c>
      <c r="C119" s="840"/>
      <c r="D119" s="841">
        <v>2700</v>
      </c>
      <c r="E119" s="842">
        <v>0</v>
      </c>
      <c r="F119" s="842">
        <f>D119-E119</f>
        <v>2700</v>
      </c>
      <c r="G119" s="843">
        <f>F119/D119</f>
        <v>1</v>
      </c>
      <c r="H119" s="842"/>
      <c r="I119" s="842">
        <v>2700</v>
      </c>
      <c r="J119" s="842">
        <v>0</v>
      </c>
      <c r="K119" s="842">
        <f>I119-J119</f>
        <v>2700</v>
      </c>
      <c r="L119" s="843">
        <f>K119/I119</f>
        <v>1</v>
      </c>
      <c r="M119" s="842"/>
      <c r="N119" s="842">
        <v>2700</v>
      </c>
      <c r="O119" s="842">
        <v>0</v>
      </c>
      <c r="P119" s="842">
        <f>N119-O119</f>
        <v>2700</v>
      </c>
      <c r="Q119" s="844">
        <f>P119/N119</f>
        <v>1</v>
      </c>
      <c r="R119" s="880"/>
      <c r="S119" s="880">
        <v>2700</v>
      </c>
      <c r="T119" s="842">
        <v>2341.12</v>
      </c>
      <c r="U119" s="842">
        <f>S119-T119</f>
        <v>358.88000000000011</v>
      </c>
      <c r="V119" s="844">
        <f>U119/S119</f>
        <v>0.13291851851851855</v>
      </c>
      <c r="W119" s="844"/>
      <c r="X119" s="845">
        <v>2400</v>
      </c>
      <c r="Y119" s="845">
        <v>2680.59</v>
      </c>
      <c r="Z119" s="842">
        <f>X119-Y119</f>
        <v>-280.59000000000015</v>
      </c>
      <c r="AA119" s="844">
        <f>Z119/X119</f>
        <v>-0.11691250000000006</v>
      </c>
      <c r="AB119" s="844"/>
      <c r="AC119" s="846">
        <f>(Y119+O119+T119)/3</f>
        <v>1673.9033333333334</v>
      </c>
      <c r="AD119" s="847"/>
      <c r="AE119" s="845">
        <v>2400</v>
      </c>
      <c r="AF119" s="842">
        <v>2537.7800000000002</v>
      </c>
      <c r="AG119" s="842">
        <f>AE119-AF119</f>
        <v>-137.7800000000002</v>
      </c>
      <c r="AH119" s="844">
        <f>AG119/AE119</f>
        <v>-5.7408333333333415E-2</v>
      </c>
      <c r="AI119" s="844"/>
      <c r="AJ119" s="846">
        <f>(AF119+T119+Y119)/3</f>
        <v>2519.83</v>
      </c>
      <c r="AK119" s="847"/>
      <c r="AL119" s="954">
        <v>2500</v>
      </c>
      <c r="AM119" s="842">
        <v>2462.8000000000002</v>
      </c>
      <c r="AN119" s="842">
        <f>AL119-AM119</f>
        <v>37.199999999999818</v>
      </c>
      <c r="AO119" s="844">
        <f>AN119/AL119</f>
        <v>1.4879999999999928E-2</v>
      </c>
      <c r="AP119" s="848">
        <v>2500</v>
      </c>
      <c r="AQ119" s="849">
        <v>2452.1</v>
      </c>
      <c r="AR119" s="850"/>
      <c r="AS119" s="851">
        <v>2500</v>
      </c>
      <c r="AT119" s="852">
        <v>2230.56</v>
      </c>
      <c r="AU119" s="853"/>
      <c r="AV119" s="854">
        <v>2500</v>
      </c>
      <c r="AW119" s="855">
        <v>2031.14</v>
      </c>
      <c r="AX119" s="853"/>
      <c r="AY119" s="856">
        <v>2500</v>
      </c>
      <c r="AZ119" s="857">
        <v>2183.29</v>
      </c>
      <c r="BA119" s="853"/>
      <c r="BB119" s="858">
        <v>2200</v>
      </c>
      <c r="BC119" s="859">
        <v>0</v>
      </c>
      <c r="BD119" s="860">
        <f>(BC119/$BC$4)*12</f>
        <v>0</v>
      </c>
      <c r="BE119" s="853"/>
      <c r="BF119" s="861">
        <f>AVERAGE(AT119,AW119,AZ119)</f>
        <v>2148.33</v>
      </c>
      <c r="BG119" s="853"/>
      <c r="BH119" s="500">
        <v>2200</v>
      </c>
    </row>
    <row r="120" spans="1:168" s="11" customFormat="1" ht="10.5" customHeight="1" x14ac:dyDescent="0.2">
      <c r="A120" s="820"/>
      <c r="B120" s="329" t="s">
        <v>6</v>
      </c>
      <c r="C120" s="20"/>
      <c r="D120" s="109">
        <f>SUM(D117:D119)</f>
        <v>9420</v>
      </c>
      <c r="E120" s="821">
        <f>SUM(E117:E119)</f>
        <v>6720.36</v>
      </c>
      <c r="F120" s="821">
        <f>D120-E120</f>
        <v>2699.6400000000003</v>
      </c>
      <c r="G120" s="822">
        <f>F120/D120</f>
        <v>0.28658598726114654</v>
      </c>
      <c r="H120" s="821"/>
      <c r="I120" s="821">
        <f>SUM(I117:I119)</f>
        <v>3420</v>
      </c>
      <c r="J120" s="821">
        <f>SUM(J117:J119)</f>
        <v>720.36</v>
      </c>
      <c r="K120" s="821">
        <f>I120-J120</f>
        <v>2699.64</v>
      </c>
      <c r="L120" s="822">
        <f>K120/I120</f>
        <v>0.7893684210526315</v>
      </c>
      <c r="M120" s="821"/>
      <c r="N120" s="821">
        <f>SUM(N117:N119)</f>
        <v>3420</v>
      </c>
      <c r="O120" s="821">
        <f>SUM(O117:O119)</f>
        <v>720.36</v>
      </c>
      <c r="P120" s="821">
        <f>N120-O120</f>
        <v>2699.64</v>
      </c>
      <c r="Q120" s="822">
        <f>P120/N120</f>
        <v>0.7893684210526315</v>
      </c>
      <c r="R120" s="877"/>
      <c r="S120" s="877">
        <f>SUM(S117:S119)</f>
        <v>7020</v>
      </c>
      <c r="T120" s="877">
        <f>SUM(T117:T119)</f>
        <v>3061.48</v>
      </c>
      <c r="U120" s="821">
        <f>S120-T120</f>
        <v>3958.52</v>
      </c>
      <c r="V120" s="822">
        <f>U120/S120</f>
        <v>0.56389173789173785</v>
      </c>
      <c r="W120" s="822"/>
      <c r="X120" s="821">
        <f>SUM(X117:X119)</f>
        <v>6720</v>
      </c>
      <c r="Y120" s="821">
        <f>SUM(Y117:Y119)</f>
        <v>3400.9500000000003</v>
      </c>
      <c r="Z120" s="821">
        <f>X120-Y120</f>
        <v>3319.0499999999997</v>
      </c>
      <c r="AA120" s="822">
        <f>Z120/X120</f>
        <v>0.49390624999999994</v>
      </c>
      <c r="AB120" s="822"/>
      <c r="AC120" s="823">
        <f>(Y120+O120+T120)/3</f>
        <v>2394.2633333333338</v>
      </c>
      <c r="AD120" s="824"/>
      <c r="AE120" s="821">
        <f>SUM(AE117:AE119)</f>
        <v>3120</v>
      </c>
      <c r="AF120" s="821">
        <f>SUM(AF116:AF119)</f>
        <v>-2165.86</v>
      </c>
      <c r="AG120" s="821">
        <f>AE120-AF120</f>
        <v>5285.8600000000006</v>
      </c>
      <c r="AH120" s="822">
        <f>AG120/AE120</f>
        <v>1.6941858974358976</v>
      </c>
      <c r="AI120" s="822"/>
      <c r="AJ120" s="823">
        <f>(AF120+T120+Y120)/3</f>
        <v>1432.1899999999998</v>
      </c>
      <c r="AK120" s="824"/>
      <c r="AL120" s="821">
        <f>SUM(AL117:AL119)</f>
        <v>3220</v>
      </c>
      <c r="AM120" s="821">
        <f>SUM(AM117:AM119)</f>
        <v>3183.1600000000003</v>
      </c>
      <c r="AN120" s="821">
        <f>AL120-AM120</f>
        <v>36.839999999999691</v>
      </c>
      <c r="AO120" s="822">
        <f>AN120/AL120</f>
        <v>1.144099378881978E-2</v>
      </c>
      <c r="AP120" s="825">
        <v>3352</v>
      </c>
      <c r="AQ120" s="826">
        <f>SUM(AQ117:AQ119)</f>
        <v>3181.46</v>
      </c>
      <c r="AR120" s="827"/>
      <c r="AS120" s="828">
        <f>SUM(AS117:AS119)</f>
        <v>3352</v>
      </c>
      <c r="AT120" s="829">
        <f>SUM(AT117:AT119)</f>
        <v>2950.92</v>
      </c>
      <c r="AU120" s="293"/>
      <c r="AV120" s="830">
        <f>SUM(AV117:AV119)</f>
        <v>3300</v>
      </c>
      <c r="AW120" s="831">
        <f>SUM(AW117:AW119)</f>
        <v>2751.5</v>
      </c>
      <c r="AX120" s="293"/>
      <c r="AY120" s="832">
        <f>SUM(AY117:AY119)</f>
        <v>3300</v>
      </c>
      <c r="AZ120" s="833">
        <f>SUM(AZ117:AZ119)</f>
        <v>2903.65</v>
      </c>
      <c r="BA120" s="293"/>
      <c r="BB120" s="834">
        <f>SUM(BB117:BB119)</f>
        <v>3000</v>
      </c>
      <c r="BC120" s="835">
        <f>SUM(BC117:BC119)</f>
        <v>585.24</v>
      </c>
      <c r="BD120" s="836">
        <f>(BC120/$BC$4)*12</f>
        <v>780.32</v>
      </c>
      <c r="BE120" s="84"/>
      <c r="BF120" s="837">
        <f>SUM(BF117:BF119)</f>
        <v>2868.69</v>
      </c>
      <c r="BG120" s="84"/>
      <c r="BH120" s="427">
        <f>SUM(BH117:BH119)</f>
        <v>2920.36</v>
      </c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</row>
    <row r="121" spans="1:168" ht="18" customHeight="1" x14ac:dyDescent="0.2">
      <c r="A121" s="4" t="s">
        <v>44</v>
      </c>
      <c r="B121" s="5" t="s">
        <v>119</v>
      </c>
      <c r="C121" s="20"/>
      <c r="D121" s="8"/>
      <c r="E121" s="8"/>
      <c r="F121" s="19"/>
      <c r="G121" s="10"/>
      <c r="H121" s="8"/>
      <c r="I121" s="8"/>
      <c r="J121" s="8"/>
      <c r="K121" s="8"/>
      <c r="L121" s="10"/>
      <c r="M121" s="19"/>
      <c r="N121" s="8"/>
      <c r="O121" s="19"/>
      <c r="P121" s="8"/>
      <c r="Q121" s="10"/>
      <c r="R121" s="25"/>
      <c r="S121" s="25"/>
      <c r="T121" s="8"/>
      <c r="U121" s="8"/>
      <c r="V121" s="10"/>
      <c r="W121" s="19"/>
      <c r="X121" s="78"/>
      <c r="Y121" s="78"/>
      <c r="Z121" s="8"/>
      <c r="AA121" s="10"/>
      <c r="AB121" s="19"/>
      <c r="AC121" s="99"/>
      <c r="AF121" s="8"/>
      <c r="AG121" s="8"/>
      <c r="AH121" s="10"/>
      <c r="AI121" s="19"/>
      <c r="AJ121" s="99"/>
      <c r="AM121" s="8"/>
      <c r="AN121" s="8"/>
      <c r="AO121" s="19"/>
      <c r="AP121" s="246"/>
      <c r="AQ121" s="247"/>
      <c r="AS121" s="255"/>
      <c r="AT121" s="237"/>
      <c r="AU121" s="84"/>
      <c r="AV121" s="264"/>
      <c r="AW121" s="265"/>
      <c r="AX121" s="84"/>
      <c r="AY121" s="386"/>
      <c r="AZ121" s="387"/>
      <c r="BA121" s="84"/>
      <c r="BB121" s="398"/>
      <c r="BC121" s="399"/>
      <c r="BD121" s="400"/>
      <c r="BE121" s="293"/>
      <c r="BF121" s="652"/>
      <c r="BG121" s="293"/>
      <c r="BH121" s="417"/>
    </row>
    <row r="122" spans="1:168" ht="13.5" thickBot="1" x14ac:dyDescent="0.25">
      <c r="A122" s="838" t="s">
        <v>45</v>
      </c>
      <c r="B122" s="839" t="s">
        <v>120</v>
      </c>
      <c r="C122" s="840"/>
      <c r="D122" s="841">
        <v>0</v>
      </c>
      <c r="E122" s="842">
        <v>2865.77</v>
      </c>
      <c r="F122" s="842">
        <f>D122-E122</f>
        <v>-2865.77</v>
      </c>
      <c r="G122" s="843" t="e">
        <f>F122/D122</f>
        <v>#DIV/0!</v>
      </c>
      <c r="H122" s="842"/>
      <c r="I122" s="842">
        <v>0</v>
      </c>
      <c r="J122" s="842">
        <v>376.98</v>
      </c>
      <c r="K122" s="842">
        <f>I122-J122</f>
        <v>-376.98</v>
      </c>
      <c r="L122" s="843" t="e">
        <f>K122/I122</f>
        <v>#DIV/0!</v>
      </c>
      <c r="M122" s="842"/>
      <c r="N122" s="842">
        <v>0</v>
      </c>
      <c r="O122" s="842">
        <v>0</v>
      </c>
      <c r="P122" s="842">
        <f>N122-O122</f>
        <v>0</v>
      </c>
      <c r="Q122" s="844" t="e">
        <f>P122/N122</f>
        <v>#DIV/0!</v>
      </c>
      <c r="R122" s="880"/>
      <c r="S122" s="880">
        <v>0</v>
      </c>
      <c r="T122" s="842">
        <v>0</v>
      </c>
      <c r="U122" s="842">
        <f>S122-T122</f>
        <v>0</v>
      </c>
      <c r="V122" s="844" t="e">
        <f>U122/S122</f>
        <v>#DIV/0!</v>
      </c>
      <c r="W122" s="844"/>
      <c r="X122" s="845">
        <v>0</v>
      </c>
      <c r="Y122" s="845">
        <v>0</v>
      </c>
      <c r="Z122" s="842">
        <f>X122-Y122</f>
        <v>0</v>
      </c>
      <c r="AA122" s="844" t="e">
        <f>Z122/X122</f>
        <v>#DIV/0!</v>
      </c>
      <c r="AB122" s="844"/>
      <c r="AC122" s="846">
        <f>(Y122+O122+T122)/3</f>
        <v>0</v>
      </c>
      <c r="AD122" s="847"/>
      <c r="AE122" s="845">
        <v>0</v>
      </c>
      <c r="AF122" s="842">
        <v>0</v>
      </c>
      <c r="AG122" s="842">
        <f>AE122-AF122</f>
        <v>0</v>
      </c>
      <c r="AH122" s="844" t="e">
        <f>AG122/AE122</f>
        <v>#DIV/0!</v>
      </c>
      <c r="AI122" s="844"/>
      <c r="AJ122" s="846">
        <f>(AF122+T122+Y122)/3</f>
        <v>0</v>
      </c>
      <c r="AK122" s="847"/>
      <c r="AL122" s="845">
        <v>0</v>
      </c>
      <c r="AM122" s="842">
        <v>0</v>
      </c>
      <c r="AN122" s="842">
        <f>AL122-AM122</f>
        <v>0</v>
      </c>
      <c r="AO122" s="844" t="e">
        <f>AN122/AL122</f>
        <v>#DIV/0!</v>
      </c>
      <c r="AP122" s="848">
        <v>0</v>
      </c>
      <c r="AQ122" s="849">
        <v>0</v>
      </c>
      <c r="AR122" s="850"/>
      <c r="AS122" s="851">
        <v>0</v>
      </c>
      <c r="AT122" s="852">
        <v>0</v>
      </c>
      <c r="AU122" s="853"/>
      <c r="AV122" s="854">
        <v>0</v>
      </c>
      <c r="AW122" s="855">
        <v>0</v>
      </c>
      <c r="AX122" s="853"/>
      <c r="AY122" s="856">
        <v>1000</v>
      </c>
      <c r="AZ122" s="857">
        <v>638.26</v>
      </c>
      <c r="BA122" s="853"/>
      <c r="BB122" s="858">
        <v>650</v>
      </c>
      <c r="BC122" s="859">
        <v>0</v>
      </c>
      <c r="BD122" s="860">
        <f>(BC122/$BC$4)*12</f>
        <v>0</v>
      </c>
      <c r="BE122" s="853"/>
      <c r="BF122" s="861">
        <f>AVERAGE(AQ122,AT122,AW122)</f>
        <v>0</v>
      </c>
      <c r="BG122" s="853"/>
      <c r="BH122" s="500">
        <v>650</v>
      </c>
    </row>
    <row r="123" spans="1:168" s="11" customFormat="1" ht="10.5" customHeight="1" x14ac:dyDescent="0.2">
      <c r="A123" s="820"/>
      <c r="B123" s="329" t="s">
        <v>6</v>
      </c>
      <c r="C123" s="20"/>
      <c r="D123" s="109">
        <f>SUM(D122)</f>
        <v>0</v>
      </c>
      <c r="E123" s="821">
        <f>SUM(E122)</f>
        <v>2865.77</v>
      </c>
      <c r="F123" s="821">
        <f>D123-E123</f>
        <v>-2865.77</v>
      </c>
      <c r="G123" s="822" t="e">
        <f>F123/D123</f>
        <v>#DIV/0!</v>
      </c>
      <c r="H123" s="821"/>
      <c r="I123" s="821">
        <f>SUM(I122)</f>
        <v>0</v>
      </c>
      <c r="J123" s="821">
        <f>SUM(J122)</f>
        <v>376.98</v>
      </c>
      <c r="K123" s="821">
        <f>I123-J123</f>
        <v>-376.98</v>
      </c>
      <c r="L123" s="822" t="e">
        <f>K123/I123</f>
        <v>#DIV/0!</v>
      </c>
      <c r="M123" s="821"/>
      <c r="N123" s="821">
        <f>SUM(N122)</f>
        <v>0</v>
      </c>
      <c r="O123" s="821">
        <f>SUM(O122)</f>
        <v>0</v>
      </c>
      <c r="P123" s="821">
        <f>N123-O123</f>
        <v>0</v>
      </c>
      <c r="Q123" s="822" t="e">
        <f>P123/N123</f>
        <v>#DIV/0!</v>
      </c>
      <c r="R123" s="877"/>
      <c r="S123" s="877">
        <f>SUM(S122)</f>
        <v>0</v>
      </c>
      <c r="T123" s="877">
        <f>SUM(T122)</f>
        <v>0</v>
      </c>
      <c r="U123" s="821">
        <f>S123-T123</f>
        <v>0</v>
      </c>
      <c r="V123" s="822" t="e">
        <f>U123/S123</f>
        <v>#DIV/0!</v>
      </c>
      <c r="W123" s="822"/>
      <c r="X123" s="821">
        <f>SUM(X122)</f>
        <v>0</v>
      </c>
      <c r="Y123" s="821">
        <f>SUM(Y122)</f>
        <v>0</v>
      </c>
      <c r="Z123" s="821">
        <f>X123-Y123</f>
        <v>0</v>
      </c>
      <c r="AA123" s="822" t="e">
        <f>Z123/X123</f>
        <v>#DIV/0!</v>
      </c>
      <c r="AB123" s="822"/>
      <c r="AC123" s="823">
        <f>(Y123+O123+T123)/3</f>
        <v>0</v>
      </c>
      <c r="AD123" s="824"/>
      <c r="AE123" s="821">
        <f>SUM(AE122)</f>
        <v>0</v>
      </c>
      <c r="AF123" s="821">
        <f>SUM(AF122)</f>
        <v>0</v>
      </c>
      <c r="AG123" s="821">
        <f>AE123-AF123</f>
        <v>0</v>
      </c>
      <c r="AH123" s="822" t="e">
        <f>AG123/AE123</f>
        <v>#DIV/0!</v>
      </c>
      <c r="AI123" s="822"/>
      <c r="AJ123" s="823">
        <f>(AF123+T123+Y123)/3</f>
        <v>0</v>
      </c>
      <c r="AK123" s="824"/>
      <c r="AL123" s="821">
        <f>SUM(AL122)</f>
        <v>0</v>
      </c>
      <c r="AM123" s="821">
        <f>SUM(AM122)</f>
        <v>0</v>
      </c>
      <c r="AN123" s="821">
        <f>AL123-AM123</f>
        <v>0</v>
      </c>
      <c r="AO123" s="822" t="e">
        <f>AN123/AL123</f>
        <v>#DIV/0!</v>
      </c>
      <c r="AP123" s="825">
        <v>0</v>
      </c>
      <c r="AQ123" s="826">
        <f>SUM(AQ122)</f>
        <v>0</v>
      </c>
      <c r="AR123" s="827"/>
      <c r="AS123" s="828">
        <f>SUM(AS122)</f>
        <v>0</v>
      </c>
      <c r="AT123" s="829">
        <f>SUM(AT122)</f>
        <v>0</v>
      </c>
      <c r="AU123" s="293"/>
      <c r="AV123" s="830">
        <f>SUM(AV122)</f>
        <v>0</v>
      </c>
      <c r="AW123" s="831">
        <f>SUM(AW122)</f>
        <v>0</v>
      </c>
      <c r="AX123" s="293"/>
      <c r="AY123" s="832">
        <f>SUM(AY122)</f>
        <v>1000</v>
      </c>
      <c r="AZ123" s="833">
        <f>SUM(AZ122)</f>
        <v>638.26</v>
      </c>
      <c r="BA123" s="293"/>
      <c r="BB123" s="834">
        <f>SUM(BB122)</f>
        <v>650</v>
      </c>
      <c r="BC123" s="835">
        <f>SUM(BC122)</f>
        <v>0</v>
      </c>
      <c r="BD123" s="836">
        <f>(BC123/$BC$4)*12</f>
        <v>0</v>
      </c>
      <c r="BE123" s="84"/>
      <c r="BF123" s="837">
        <f>AVERAGE(AQ123,AT123,AW123)</f>
        <v>0</v>
      </c>
      <c r="BG123" s="84"/>
      <c r="BH123" s="427">
        <f>SUM(650)</f>
        <v>650</v>
      </c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</row>
    <row r="124" spans="1:168" ht="24.75" customHeight="1" x14ac:dyDescent="0.2">
      <c r="A124" s="4" t="s">
        <v>46</v>
      </c>
      <c r="B124" s="5" t="s">
        <v>121</v>
      </c>
      <c r="C124" s="20"/>
      <c r="D124" s="8"/>
      <c r="E124" s="8"/>
      <c r="F124" s="19"/>
      <c r="G124" s="10"/>
      <c r="H124" s="8"/>
      <c r="I124" s="8"/>
      <c r="J124" s="8"/>
      <c r="K124" s="8"/>
      <c r="L124" s="10"/>
      <c r="M124" s="19"/>
      <c r="N124" s="8"/>
      <c r="O124" s="19"/>
      <c r="P124" s="8"/>
      <c r="Q124" s="10"/>
      <c r="R124" s="25"/>
      <c r="S124" s="25"/>
      <c r="T124" s="8"/>
      <c r="U124" s="8"/>
      <c r="V124" s="10"/>
      <c r="W124" s="19"/>
      <c r="X124" s="78"/>
      <c r="Y124" s="78"/>
      <c r="Z124" s="8"/>
      <c r="AA124" s="10"/>
      <c r="AB124" s="19"/>
      <c r="AC124" s="99"/>
      <c r="AF124" s="8"/>
      <c r="AG124" s="8"/>
      <c r="AH124" s="10"/>
      <c r="AI124" s="19"/>
      <c r="AJ124" s="99"/>
      <c r="AM124" s="8"/>
      <c r="AN124" s="8"/>
      <c r="AO124" s="19"/>
      <c r="AP124" s="246"/>
      <c r="AQ124" s="247"/>
      <c r="AS124" s="255"/>
      <c r="AT124" s="237"/>
      <c r="AU124" s="84"/>
      <c r="AV124" s="264"/>
      <c r="AW124" s="265"/>
      <c r="AX124" s="84"/>
      <c r="AY124" s="386"/>
      <c r="AZ124" s="387"/>
      <c r="BA124" s="84"/>
      <c r="BB124" s="398"/>
      <c r="BC124" s="399"/>
      <c r="BD124" s="400"/>
      <c r="BE124" s="293"/>
      <c r="BF124" s="652"/>
      <c r="BG124" s="293"/>
      <c r="BH124" s="417"/>
    </row>
    <row r="125" spans="1:168" ht="12.75" customHeight="1" x14ac:dyDescent="0.2">
      <c r="A125" s="195" t="s">
        <v>48</v>
      </c>
      <c r="B125" s="302" t="s">
        <v>122</v>
      </c>
      <c r="D125" s="757">
        <v>15500</v>
      </c>
      <c r="E125" s="172">
        <v>10481.64</v>
      </c>
      <c r="F125" s="172">
        <f>D125-E125</f>
        <v>5018.3600000000006</v>
      </c>
      <c r="G125" s="174">
        <f>F125/D125</f>
        <v>0.32376516129032262</v>
      </c>
      <c r="H125" s="172"/>
      <c r="I125" s="172">
        <v>13000</v>
      </c>
      <c r="J125" s="172">
        <v>14702.63</v>
      </c>
      <c r="K125" s="172">
        <f>I125-J125</f>
        <v>-1702.6299999999992</v>
      </c>
      <c r="L125" s="174">
        <f>K125/I125</f>
        <v>-0.13097153846153839</v>
      </c>
      <c r="M125" s="172"/>
      <c r="N125" s="172">
        <v>13000</v>
      </c>
      <c r="O125" s="172">
        <v>2134.13</v>
      </c>
      <c r="P125" s="172">
        <f>N125-O125</f>
        <v>10865.869999999999</v>
      </c>
      <c r="Q125" s="196">
        <f>P125/N125</f>
        <v>0.83583615384615373</v>
      </c>
      <c r="R125" s="173"/>
      <c r="S125" s="173">
        <v>13000</v>
      </c>
      <c r="T125" s="172">
        <v>4312.88</v>
      </c>
      <c r="U125" s="172">
        <f>S125-T125</f>
        <v>8687.119999999999</v>
      </c>
      <c r="V125" s="196">
        <f>U125/S125</f>
        <v>0.66823999999999995</v>
      </c>
      <c r="W125" s="196"/>
      <c r="X125" s="190">
        <v>9000</v>
      </c>
      <c r="Y125" s="190">
        <v>7738.5</v>
      </c>
      <c r="Z125" s="172">
        <f>X125-Y125</f>
        <v>1261.5</v>
      </c>
      <c r="AA125" s="196">
        <f>Z125/X125</f>
        <v>0.14016666666666666</v>
      </c>
      <c r="AB125" s="196"/>
      <c r="AC125" s="702">
        <f>(Y125+O125+T125)/3</f>
        <v>4728.503333333334</v>
      </c>
      <c r="AD125" s="187"/>
      <c r="AE125" s="190">
        <v>7350</v>
      </c>
      <c r="AF125" s="172">
        <v>11670.18</v>
      </c>
      <c r="AG125" s="172">
        <f>AE125-AF125</f>
        <v>-4320.18</v>
      </c>
      <c r="AH125" s="196">
        <f>AG125/AE125</f>
        <v>-0.58777959183673478</v>
      </c>
      <c r="AI125" s="196"/>
      <c r="AJ125" s="702">
        <f t="shared" ref="AJ125:AJ134" si="57">(AF125+T125+Y125)/3</f>
        <v>7907.1866666666674</v>
      </c>
      <c r="AK125" s="187"/>
      <c r="AL125" s="190">
        <v>10500</v>
      </c>
      <c r="AM125" s="172">
        <v>14617.17</v>
      </c>
      <c r="AN125" s="172">
        <f>AL125-AM125</f>
        <v>-4117.17</v>
      </c>
      <c r="AO125" s="196">
        <f>AN125/AL125</f>
        <v>-0.39211142857142856</v>
      </c>
      <c r="AP125" s="703">
        <v>10500</v>
      </c>
      <c r="AQ125" s="704">
        <v>10141.16</v>
      </c>
      <c r="AR125" s="204"/>
      <c r="AS125" s="768">
        <v>10500</v>
      </c>
      <c r="AT125" s="769">
        <v>18663.93</v>
      </c>
      <c r="AU125" s="84"/>
      <c r="AV125" s="779">
        <v>17500</v>
      </c>
      <c r="AW125" s="780">
        <v>28683.75</v>
      </c>
      <c r="AX125" s="84"/>
      <c r="AY125" s="793">
        <v>25000</v>
      </c>
      <c r="AZ125" s="794">
        <v>31687.5</v>
      </c>
      <c r="BA125" s="84"/>
      <c r="BB125" s="802">
        <v>20000</v>
      </c>
      <c r="BC125" s="706">
        <v>16477.5</v>
      </c>
      <c r="BD125" s="803">
        <f t="shared" ref="BD125:BD134" si="58">(BC125/$BC$4)*12</f>
        <v>21970</v>
      </c>
      <c r="BE125" s="84"/>
      <c r="BF125" s="660">
        <f t="shared" ref="BF125:BF133" si="59">AVERAGE(AT125,AW125,AZ125)</f>
        <v>26345.059999999998</v>
      </c>
      <c r="BG125" s="84"/>
      <c r="BH125" s="416">
        <v>5400</v>
      </c>
    </row>
    <row r="126" spans="1:168" x14ac:dyDescent="0.2">
      <c r="A126" s="195" t="s">
        <v>49</v>
      </c>
      <c r="B126" s="302" t="s">
        <v>123</v>
      </c>
      <c r="D126" s="757">
        <v>3000</v>
      </c>
      <c r="E126" s="172">
        <v>357.51</v>
      </c>
      <c r="F126" s="172">
        <f>D126-E126</f>
        <v>2642.49</v>
      </c>
      <c r="G126" s="174">
        <f>F126/D126</f>
        <v>0.88082999999999989</v>
      </c>
      <c r="H126" s="172"/>
      <c r="I126" s="172">
        <v>1500</v>
      </c>
      <c r="J126" s="172">
        <v>243.1</v>
      </c>
      <c r="K126" s="172">
        <f>I126-J126</f>
        <v>1256.9000000000001</v>
      </c>
      <c r="L126" s="174">
        <f>K126/I126</f>
        <v>0.83793333333333342</v>
      </c>
      <c r="M126" s="172"/>
      <c r="N126" s="172">
        <v>1500</v>
      </c>
      <c r="O126" s="172">
        <v>7156</v>
      </c>
      <c r="P126" s="172">
        <f>N126-O126</f>
        <v>-5656</v>
      </c>
      <c r="Q126" s="196">
        <f>P126/N126</f>
        <v>-3.7706666666666666</v>
      </c>
      <c r="R126" s="173"/>
      <c r="S126" s="173">
        <v>1500</v>
      </c>
      <c r="T126" s="172">
        <v>2421.25</v>
      </c>
      <c r="U126" s="172">
        <f>S126-T126</f>
        <v>-921.25</v>
      </c>
      <c r="V126" s="196">
        <f>U126/S126</f>
        <v>-0.61416666666666664</v>
      </c>
      <c r="W126" s="196"/>
      <c r="X126" s="190">
        <v>4000</v>
      </c>
      <c r="Y126" s="190">
        <v>5986.75</v>
      </c>
      <c r="Z126" s="172">
        <f>X126-Y126</f>
        <v>-1986.75</v>
      </c>
      <c r="AA126" s="196">
        <f>Z126/X126</f>
        <v>-0.4966875</v>
      </c>
      <c r="AB126" s="196"/>
      <c r="AC126" s="702">
        <f>(Y126+O126+T126)/3</f>
        <v>5188</v>
      </c>
      <c r="AD126" s="187"/>
      <c r="AE126" s="190">
        <v>7350</v>
      </c>
      <c r="AF126" s="172">
        <v>6489</v>
      </c>
      <c r="AG126" s="172">
        <f>AE126-AF126</f>
        <v>861</v>
      </c>
      <c r="AH126" s="196">
        <f>AG126/AE126</f>
        <v>0.11714285714285715</v>
      </c>
      <c r="AI126" s="196"/>
      <c r="AJ126" s="702">
        <f t="shared" si="57"/>
        <v>4965.666666666667</v>
      </c>
      <c r="AK126" s="187"/>
      <c r="AL126" s="190">
        <v>7500</v>
      </c>
      <c r="AM126" s="172">
        <v>3717</v>
      </c>
      <c r="AN126" s="172">
        <f>AL126-AM126</f>
        <v>3783</v>
      </c>
      <c r="AO126" s="196">
        <f>AN126/AL126</f>
        <v>0.50439999999999996</v>
      </c>
      <c r="AP126" s="703">
        <v>7500</v>
      </c>
      <c r="AQ126" s="704">
        <v>2356.1999999999998</v>
      </c>
      <c r="AR126" s="204"/>
      <c r="AS126" s="768">
        <v>7500</v>
      </c>
      <c r="AT126" s="769">
        <v>4240.2</v>
      </c>
      <c r="AU126" s="84"/>
      <c r="AV126" s="779">
        <v>7500</v>
      </c>
      <c r="AW126" s="780">
        <v>2700</v>
      </c>
      <c r="AX126" s="84"/>
      <c r="AY126" s="793">
        <v>7500</v>
      </c>
      <c r="AZ126" s="794">
        <v>7740</v>
      </c>
      <c r="BA126" s="84"/>
      <c r="BB126" s="802">
        <v>5000</v>
      </c>
      <c r="BC126" s="706">
        <v>10275</v>
      </c>
      <c r="BD126" s="803">
        <f t="shared" si="58"/>
        <v>13700</v>
      </c>
      <c r="BE126" s="84"/>
      <c r="BF126" s="660">
        <f t="shared" si="59"/>
        <v>4893.4000000000005</v>
      </c>
      <c r="BG126" s="84"/>
      <c r="BH126" s="416">
        <v>25000</v>
      </c>
    </row>
    <row r="127" spans="1:168" ht="12.75" hidden="1" customHeight="1" x14ac:dyDescent="0.2">
      <c r="A127" s="195" t="s">
        <v>180</v>
      </c>
      <c r="B127" s="302" t="s">
        <v>157</v>
      </c>
      <c r="D127" s="757"/>
      <c r="E127" s="172"/>
      <c r="F127" s="172"/>
      <c r="G127" s="174"/>
      <c r="H127" s="172"/>
      <c r="I127" s="172"/>
      <c r="J127" s="172"/>
      <c r="K127" s="172"/>
      <c r="L127" s="174"/>
      <c r="M127" s="172"/>
      <c r="N127" s="172"/>
      <c r="O127" s="172"/>
      <c r="P127" s="172"/>
      <c r="Q127" s="196"/>
      <c r="R127" s="173"/>
      <c r="S127" s="173"/>
      <c r="T127" s="172"/>
      <c r="U127" s="172"/>
      <c r="V127" s="196"/>
      <c r="W127" s="196"/>
      <c r="X127" s="190"/>
      <c r="Y127" s="190"/>
      <c r="Z127" s="172"/>
      <c r="AA127" s="196"/>
      <c r="AB127" s="196"/>
      <c r="AC127" s="702"/>
      <c r="AD127" s="187"/>
      <c r="AE127" s="190">
        <v>0</v>
      </c>
      <c r="AF127" s="172">
        <v>0</v>
      </c>
      <c r="AG127" s="172"/>
      <c r="AH127" s="196"/>
      <c r="AI127" s="196"/>
      <c r="AJ127" s="702">
        <f t="shared" si="57"/>
        <v>0</v>
      </c>
      <c r="AK127" s="187"/>
      <c r="AL127" s="190">
        <v>0</v>
      </c>
      <c r="AM127" s="172">
        <v>0</v>
      </c>
      <c r="AN127" s="172"/>
      <c r="AO127" s="196"/>
      <c r="AP127" s="703">
        <v>0</v>
      </c>
      <c r="AQ127" s="704">
        <v>0</v>
      </c>
      <c r="AR127" s="204"/>
      <c r="AS127" s="768">
        <v>0</v>
      </c>
      <c r="AT127" s="769">
        <v>0</v>
      </c>
      <c r="AU127" s="84"/>
      <c r="AV127" s="779">
        <v>0</v>
      </c>
      <c r="AW127" s="780">
        <v>0</v>
      </c>
      <c r="AX127" s="84"/>
      <c r="AY127" s="793">
        <v>0</v>
      </c>
      <c r="AZ127" s="794">
        <v>0</v>
      </c>
      <c r="BA127" s="84"/>
      <c r="BB127" s="802">
        <v>0</v>
      </c>
      <c r="BC127" s="706">
        <v>0</v>
      </c>
      <c r="BD127" s="803">
        <f t="shared" si="58"/>
        <v>0</v>
      </c>
      <c r="BE127" s="84"/>
      <c r="BF127" s="660">
        <f t="shared" si="59"/>
        <v>0</v>
      </c>
      <c r="BG127" s="84"/>
      <c r="BH127" s="416"/>
    </row>
    <row r="128" spans="1:168" ht="12.75" hidden="1" customHeight="1" x14ac:dyDescent="0.2">
      <c r="A128" s="195" t="s">
        <v>181</v>
      </c>
      <c r="B128" s="302" t="s">
        <v>158</v>
      </c>
      <c r="D128" s="757"/>
      <c r="E128" s="172"/>
      <c r="F128" s="172"/>
      <c r="G128" s="174"/>
      <c r="H128" s="172"/>
      <c r="I128" s="172"/>
      <c r="J128" s="172"/>
      <c r="K128" s="172"/>
      <c r="L128" s="174"/>
      <c r="M128" s="172"/>
      <c r="N128" s="172"/>
      <c r="O128" s="172"/>
      <c r="P128" s="172"/>
      <c r="Q128" s="196"/>
      <c r="R128" s="173"/>
      <c r="S128" s="173"/>
      <c r="T128" s="172"/>
      <c r="U128" s="172"/>
      <c r="V128" s="196"/>
      <c r="W128" s="196"/>
      <c r="X128" s="190"/>
      <c r="Y128" s="190"/>
      <c r="Z128" s="172"/>
      <c r="AA128" s="196"/>
      <c r="AB128" s="196"/>
      <c r="AC128" s="702"/>
      <c r="AD128" s="187"/>
      <c r="AE128" s="190">
        <v>0</v>
      </c>
      <c r="AF128" s="172">
        <v>0</v>
      </c>
      <c r="AG128" s="172"/>
      <c r="AH128" s="196"/>
      <c r="AI128" s="196"/>
      <c r="AJ128" s="702">
        <f t="shared" si="57"/>
        <v>0</v>
      </c>
      <c r="AK128" s="187"/>
      <c r="AL128" s="190">
        <v>0</v>
      </c>
      <c r="AM128" s="172">
        <v>0</v>
      </c>
      <c r="AN128" s="172"/>
      <c r="AO128" s="196"/>
      <c r="AP128" s="703">
        <v>0</v>
      </c>
      <c r="AQ128" s="704">
        <v>0</v>
      </c>
      <c r="AR128" s="204"/>
      <c r="AS128" s="768">
        <v>0</v>
      </c>
      <c r="AT128" s="769">
        <v>0</v>
      </c>
      <c r="AU128" s="84"/>
      <c r="AV128" s="779">
        <v>0</v>
      </c>
      <c r="AW128" s="780">
        <v>0</v>
      </c>
      <c r="AX128" s="84"/>
      <c r="AY128" s="793">
        <v>0</v>
      </c>
      <c r="AZ128" s="794">
        <v>0</v>
      </c>
      <c r="BA128" s="84"/>
      <c r="BB128" s="802">
        <v>0</v>
      </c>
      <c r="BC128" s="706">
        <v>0</v>
      </c>
      <c r="BD128" s="803">
        <f t="shared" si="58"/>
        <v>0</v>
      </c>
      <c r="BE128" s="84"/>
      <c r="BF128" s="660">
        <f t="shared" si="59"/>
        <v>0</v>
      </c>
      <c r="BG128" s="84"/>
      <c r="BH128" s="416"/>
    </row>
    <row r="129" spans="1:168" x14ac:dyDescent="0.2">
      <c r="A129" s="195" t="s">
        <v>50</v>
      </c>
      <c r="B129" s="302" t="s">
        <v>124</v>
      </c>
      <c r="D129" s="757">
        <v>2500</v>
      </c>
      <c r="E129" s="172">
        <v>899.6</v>
      </c>
      <c r="F129" s="172">
        <f t="shared" ref="F129:F134" si="60">D129-E129</f>
        <v>1600.4</v>
      </c>
      <c r="G129" s="174">
        <f t="shared" ref="G129:G134" si="61">F129/D129</f>
        <v>0.64016000000000006</v>
      </c>
      <c r="H129" s="172"/>
      <c r="I129" s="172">
        <v>1500</v>
      </c>
      <c r="J129" s="172">
        <v>1739.31</v>
      </c>
      <c r="K129" s="172">
        <f t="shared" ref="K129:K134" si="62">I129-J129</f>
        <v>-239.30999999999995</v>
      </c>
      <c r="L129" s="174">
        <f t="shared" ref="L129:L134" si="63">K129/I129</f>
        <v>-0.15953999999999996</v>
      </c>
      <c r="M129" s="172"/>
      <c r="N129" s="172">
        <v>1500</v>
      </c>
      <c r="O129" s="172">
        <v>1289.07</v>
      </c>
      <c r="P129" s="172">
        <f t="shared" ref="P129:P134" si="64">N129-O129</f>
        <v>210.93000000000006</v>
      </c>
      <c r="Q129" s="196">
        <f t="shared" ref="Q129:Q134" si="65">P129/N129</f>
        <v>0.14062000000000005</v>
      </c>
      <c r="R129" s="173"/>
      <c r="S129" s="173">
        <v>1500</v>
      </c>
      <c r="T129" s="172">
        <v>1166.44</v>
      </c>
      <c r="U129" s="172">
        <f t="shared" ref="U129:U134" si="66">S129-T129</f>
        <v>333.55999999999995</v>
      </c>
      <c r="V129" s="196">
        <f t="shared" ref="V129:V134" si="67">U129/S129</f>
        <v>0.22237333333333328</v>
      </c>
      <c r="W129" s="196"/>
      <c r="X129" s="190">
        <v>1500</v>
      </c>
      <c r="Y129" s="190">
        <v>1489.36</v>
      </c>
      <c r="Z129" s="172">
        <f t="shared" ref="Z129:Z134" si="68">X129-Y129</f>
        <v>10.6400000000001</v>
      </c>
      <c r="AA129" s="196">
        <f t="shared" ref="AA129:AA134" si="69">Z129/X129</f>
        <v>7.0933333333334002E-3</v>
      </c>
      <c r="AB129" s="196"/>
      <c r="AC129" s="702">
        <f t="shared" ref="AC129:AC134" si="70">(Y129+O129+T129)/3</f>
        <v>1314.9566666666667</v>
      </c>
      <c r="AD129" s="187"/>
      <c r="AE129" s="190">
        <v>1750</v>
      </c>
      <c r="AF129" s="172">
        <v>3011.94</v>
      </c>
      <c r="AG129" s="172">
        <f t="shared" ref="AG129:AG134" si="71">AE129-AF129</f>
        <v>-1261.94</v>
      </c>
      <c r="AH129" s="196">
        <f t="shared" ref="AH129:AH134" si="72">AG129/AE129</f>
        <v>-0.72110857142857143</v>
      </c>
      <c r="AI129" s="196"/>
      <c r="AJ129" s="702">
        <f t="shared" si="57"/>
        <v>1889.2466666666667</v>
      </c>
      <c r="AK129" s="187"/>
      <c r="AL129" s="190">
        <v>2000</v>
      </c>
      <c r="AM129" s="172">
        <v>1660.75</v>
      </c>
      <c r="AN129" s="172">
        <f t="shared" ref="AN129:AN134" si="73">AL129-AM129</f>
        <v>339.25</v>
      </c>
      <c r="AO129" s="196">
        <f t="shared" ref="AO129:AO134" si="74">AN129/AL129</f>
        <v>0.169625</v>
      </c>
      <c r="AP129" s="703">
        <v>2000</v>
      </c>
      <c r="AQ129" s="704">
        <v>1358.2</v>
      </c>
      <c r="AR129" s="204"/>
      <c r="AS129" s="768">
        <v>2000</v>
      </c>
      <c r="AT129" s="769">
        <v>2030.42</v>
      </c>
      <c r="AU129" s="84"/>
      <c r="AV129" s="779">
        <v>2500</v>
      </c>
      <c r="AW129" s="780">
        <v>895.56</v>
      </c>
      <c r="AX129" s="84"/>
      <c r="AY129" s="793">
        <v>2000</v>
      </c>
      <c r="AZ129" s="794">
        <v>2375.5300000000002</v>
      </c>
      <c r="BA129" s="84"/>
      <c r="BB129" s="802">
        <v>2000</v>
      </c>
      <c r="BC129" s="706">
        <v>865.96</v>
      </c>
      <c r="BD129" s="803">
        <f t="shared" si="58"/>
        <v>1154.6133333333335</v>
      </c>
      <c r="BE129" s="84"/>
      <c r="BF129" s="660">
        <f t="shared" si="59"/>
        <v>1767.17</v>
      </c>
      <c r="BG129" s="84"/>
      <c r="BH129" s="416">
        <v>1500</v>
      </c>
    </row>
    <row r="130" spans="1:168" ht="12.75" customHeight="1" x14ac:dyDescent="0.2">
      <c r="A130" s="195" t="s">
        <v>51</v>
      </c>
      <c r="B130" s="302" t="s">
        <v>125</v>
      </c>
      <c r="D130" s="757">
        <v>4000</v>
      </c>
      <c r="E130" s="172">
        <v>219.98</v>
      </c>
      <c r="F130" s="172">
        <f t="shared" si="60"/>
        <v>3780.02</v>
      </c>
      <c r="G130" s="174">
        <f t="shared" si="61"/>
        <v>0.94500499999999998</v>
      </c>
      <c r="H130" s="172"/>
      <c r="I130" s="172">
        <v>1000</v>
      </c>
      <c r="J130" s="172">
        <v>789.56</v>
      </c>
      <c r="K130" s="172">
        <f t="shared" si="62"/>
        <v>210.44000000000005</v>
      </c>
      <c r="L130" s="174">
        <f t="shared" si="63"/>
        <v>0.21044000000000004</v>
      </c>
      <c r="M130" s="172"/>
      <c r="N130" s="172">
        <v>1000</v>
      </c>
      <c r="O130" s="172">
        <v>0</v>
      </c>
      <c r="P130" s="172">
        <f t="shared" si="64"/>
        <v>1000</v>
      </c>
      <c r="Q130" s="196">
        <f t="shared" si="65"/>
        <v>1</v>
      </c>
      <c r="R130" s="173"/>
      <c r="S130" s="173">
        <v>1000</v>
      </c>
      <c r="T130" s="172">
        <v>0</v>
      </c>
      <c r="U130" s="172">
        <f t="shared" si="66"/>
        <v>1000</v>
      </c>
      <c r="V130" s="196">
        <f t="shared" si="67"/>
        <v>1</v>
      </c>
      <c r="W130" s="196"/>
      <c r="X130" s="190">
        <v>1000</v>
      </c>
      <c r="Y130" s="190">
        <v>0</v>
      </c>
      <c r="Z130" s="172">
        <f t="shared" si="68"/>
        <v>1000</v>
      </c>
      <c r="AA130" s="196">
        <f t="shared" si="69"/>
        <v>1</v>
      </c>
      <c r="AB130" s="196"/>
      <c r="AC130" s="702">
        <f t="shared" si="70"/>
        <v>0</v>
      </c>
      <c r="AD130" s="187"/>
      <c r="AE130" s="190">
        <v>500</v>
      </c>
      <c r="AF130" s="172">
        <v>0</v>
      </c>
      <c r="AG130" s="172">
        <f t="shared" si="71"/>
        <v>500</v>
      </c>
      <c r="AH130" s="196">
        <f t="shared" si="72"/>
        <v>1</v>
      </c>
      <c r="AI130" s="196"/>
      <c r="AJ130" s="702">
        <f t="shared" si="57"/>
        <v>0</v>
      </c>
      <c r="AK130" s="187"/>
      <c r="AL130" s="190">
        <v>500</v>
      </c>
      <c r="AM130" s="172">
        <v>0</v>
      </c>
      <c r="AN130" s="172">
        <f t="shared" si="73"/>
        <v>500</v>
      </c>
      <c r="AO130" s="196">
        <f t="shared" si="74"/>
        <v>1</v>
      </c>
      <c r="AP130" s="703">
        <v>500</v>
      </c>
      <c r="AQ130" s="704">
        <v>199.64</v>
      </c>
      <c r="AR130" s="204"/>
      <c r="AS130" s="768">
        <v>500</v>
      </c>
      <c r="AT130" s="769">
        <v>0</v>
      </c>
      <c r="AU130" s="84"/>
      <c r="AV130" s="779">
        <v>1000</v>
      </c>
      <c r="AW130" s="780">
        <v>84.15</v>
      </c>
      <c r="AX130" s="84"/>
      <c r="AY130" s="793">
        <v>500</v>
      </c>
      <c r="AZ130" s="794">
        <v>578.5</v>
      </c>
      <c r="BA130" s="84"/>
      <c r="BB130" s="802">
        <v>1000</v>
      </c>
      <c r="BC130" s="706">
        <v>0</v>
      </c>
      <c r="BD130" s="803">
        <f t="shared" si="58"/>
        <v>0</v>
      </c>
      <c r="BE130" s="84"/>
      <c r="BF130" s="660">
        <f t="shared" si="59"/>
        <v>220.88333333333333</v>
      </c>
      <c r="BG130" s="84"/>
      <c r="BH130" s="416">
        <v>250</v>
      </c>
    </row>
    <row r="131" spans="1:168" x14ac:dyDescent="0.2">
      <c r="A131" s="195" t="s">
        <v>52</v>
      </c>
      <c r="B131" s="302" t="s">
        <v>126</v>
      </c>
      <c r="D131" s="757">
        <v>500</v>
      </c>
      <c r="E131" s="172">
        <v>242.49</v>
      </c>
      <c r="F131" s="172">
        <f t="shared" si="60"/>
        <v>257.51</v>
      </c>
      <c r="G131" s="174">
        <f t="shared" si="61"/>
        <v>0.51502000000000003</v>
      </c>
      <c r="H131" s="172"/>
      <c r="I131" s="172">
        <v>500</v>
      </c>
      <c r="J131" s="172">
        <v>1657.88</v>
      </c>
      <c r="K131" s="172">
        <f t="shared" si="62"/>
        <v>-1157.8800000000001</v>
      </c>
      <c r="L131" s="174">
        <f t="shared" si="63"/>
        <v>-2.31576</v>
      </c>
      <c r="M131" s="172"/>
      <c r="N131" s="172">
        <v>500</v>
      </c>
      <c r="O131" s="172">
        <v>499.21</v>
      </c>
      <c r="P131" s="172">
        <f t="shared" si="64"/>
        <v>0.79000000000002046</v>
      </c>
      <c r="Q131" s="196">
        <f t="shared" si="65"/>
        <v>1.580000000000041E-3</v>
      </c>
      <c r="R131" s="173"/>
      <c r="S131" s="173">
        <v>500</v>
      </c>
      <c r="T131" s="172">
        <v>2046</v>
      </c>
      <c r="U131" s="172">
        <f t="shared" si="66"/>
        <v>-1546</v>
      </c>
      <c r="V131" s="196">
        <f t="shared" si="67"/>
        <v>-3.0920000000000001</v>
      </c>
      <c r="W131" s="196"/>
      <c r="X131" s="190">
        <v>750</v>
      </c>
      <c r="Y131" s="190">
        <v>1360.32</v>
      </c>
      <c r="Z131" s="172">
        <f t="shared" si="68"/>
        <v>-610.31999999999994</v>
      </c>
      <c r="AA131" s="196">
        <f t="shared" si="69"/>
        <v>-0.81375999999999993</v>
      </c>
      <c r="AB131" s="196"/>
      <c r="AC131" s="702">
        <f t="shared" si="70"/>
        <v>1301.8433333333332</v>
      </c>
      <c r="AD131" s="187"/>
      <c r="AE131" s="190">
        <v>1500</v>
      </c>
      <c r="AF131" s="172">
        <v>146.4</v>
      </c>
      <c r="AG131" s="172">
        <f t="shared" si="71"/>
        <v>1353.6</v>
      </c>
      <c r="AH131" s="196">
        <f t="shared" si="72"/>
        <v>0.90239999999999998</v>
      </c>
      <c r="AI131" s="196"/>
      <c r="AJ131" s="702">
        <f t="shared" si="57"/>
        <v>1184.24</v>
      </c>
      <c r="AK131" s="187"/>
      <c r="AL131" s="190">
        <v>1500</v>
      </c>
      <c r="AM131" s="172">
        <v>971.86</v>
      </c>
      <c r="AN131" s="172">
        <f t="shared" si="73"/>
        <v>528.14</v>
      </c>
      <c r="AO131" s="196">
        <f t="shared" si="74"/>
        <v>0.35209333333333331</v>
      </c>
      <c r="AP131" s="703">
        <v>1500</v>
      </c>
      <c r="AQ131" s="704">
        <v>551.5</v>
      </c>
      <c r="AR131" s="204"/>
      <c r="AS131" s="768">
        <v>1500</v>
      </c>
      <c r="AT131" s="769">
        <v>1881.41</v>
      </c>
      <c r="AU131" s="84"/>
      <c r="AV131" s="779">
        <v>500</v>
      </c>
      <c r="AW131" s="780">
        <v>106.78</v>
      </c>
      <c r="AX131" s="84"/>
      <c r="AY131" s="793">
        <v>500</v>
      </c>
      <c r="AZ131" s="794">
        <v>104.66</v>
      </c>
      <c r="BA131" s="84"/>
      <c r="BB131" s="802">
        <v>500</v>
      </c>
      <c r="BC131" s="706">
        <v>659.02</v>
      </c>
      <c r="BD131" s="803">
        <f t="shared" si="58"/>
        <v>878.69333333333338</v>
      </c>
      <c r="BE131" s="84"/>
      <c r="BF131" s="660">
        <f t="shared" si="59"/>
        <v>697.61666666666667</v>
      </c>
      <c r="BG131" s="84"/>
      <c r="BH131" s="416">
        <v>2000</v>
      </c>
    </row>
    <row r="132" spans="1:168" x14ac:dyDescent="0.2">
      <c r="A132" s="195" t="s">
        <v>53</v>
      </c>
      <c r="B132" s="302" t="s">
        <v>127</v>
      </c>
      <c r="D132" s="757">
        <v>1500</v>
      </c>
      <c r="E132" s="172">
        <v>2319.1</v>
      </c>
      <c r="F132" s="172">
        <f t="shared" si="60"/>
        <v>-819.09999999999991</v>
      </c>
      <c r="G132" s="174">
        <f t="shared" si="61"/>
        <v>-0.54606666666666659</v>
      </c>
      <c r="H132" s="172"/>
      <c r="I132" s="172">
        <v>2000</v>
      </c>
      <c r="J132" s="172">
        <v>9448.43</v>
      </c>
      <c r="K132" s="172">
        <f t="shared" si="62"/>
        <v>-7448.43</v>
      </c>
      <c r="L132" s="174">
        <f t="shared" si="63"/>
        <v>-3.7242150000000001</v>
      </c>
      <c r="M132" s="172"/>
      <c r="N132" s="172">
        <v>2000</v>
      </c>
      <c r="O132" s="172">
        <v>350.55</v>
      </c>
      <c r="P132" s="172">
        <f t="shared" si="64"/>
        <v>1649.45</v>
      </c>
      <c r="Q132" s="196">
        <f t="shared" si="65"/>
        <v>0.82472500000000004</v>
      </c>
      <c r="R132" s="173"/>
      <c r="S132" s="173">
        <v>1000</v>
      </c>
      <c r="T132" s="172">
        <v>2391.4899999999998</v>
      </c>
      <c r="U132" s="172">
        <f t="shared" si="66"/>
        <v>-1391.4899999999998</v>
      </c>
      <c r="V132" s="196">
        <f t="shared" si="67"/>
        <v>-1.3914899999999997</v>
      </c>
      <c r="W132" s="196"/>
      <c r="X132" s="190">
        <v>450</v>
      </c>
      <c r="Y132" s="190">
        <v>2197.38</v>
      </c>
      <c r="Z132" s="172">
        <f t="shared" si="68"/>
        <v>-1747.38</v>
      </c>
      <c r="AA132" s="196">
        <f t="shared" si="69"/>
        <v>-3.8830666666666671</v>
      </c>
      <c r="AB132" s="196"/>
      <c r="AC132" s="702">
        <f t="shared" si="70"/>
        <v>1646.4733333333334</v>
      </c>
      <c r="AD132" s="187"/>
      <c r="AE132" s="190">
        <v>2500</v>
      </c>
      <c r="AF132" s="172">
        <v>2262.2800000000002</v>
      </c>
      <c r="AG132" s="172">
        <f t="shared" si="71"/>
        <v>237.7199999999998</v>
      </c>
      <c r="AH132" s="196">
        <f t="shared" si="72"/>
        <v>9.5087999999999923E-2</v>
      </c>
      <c r="AI132" s="196"/>
      <c r="AJ132" s="702">
        <f t="shared" si="57"/>
        <v>2283.7166666666667</v>
      </c>
      <c r="AK132" s="187"/>
      <c r="AL132" s="190">
        <v>2500</v>
      </c>
      <c r="AM132" s="172">
        <v>865.58</v>
      </c>
      <c r="AN132" s="172">
        <f t="shared" si="73"/>
        <v>1634.42</v>
      </c>
      <c r="AO132" s="196">
        <f t="shared" si="74"/>
        <v>0.65376800000000002</v>
      </c>
      <c r="AP132" s="703">
        <v>2500</v>
      </c>
      <c r="AQ132" s="704">
        <v>2037.76</v>
      </c>
      <c r="AR132" s="204"/>
      <c r="AS132" s="768">
        <v>2500</v>
      </c>
      <c r="AT132" s="769">
        <v>1386.04</v>
      </c>
      <c r="AU132" s="84"/>
      <c r="AV132" s="779">
        <v>2000</v>
      </c>
      <c r="AW132" s="780">
        <v>3818.12</v>
      </c>
      <c r="AX132" s="84"/>
      <c r="AY132" s="793">
        <v>2000</v>
      </c>
      <c r="AZ132" s="794">
        <v>2127.31</v>
      </c>
      <c r="BA132" s="84"/>
      <c r="BB132" s="802">
        <v>500</v>
      </c>
      <c r="BC132" s="706">
        <v>2279.2399999999998</v>
      </c>
      <c r="BD132" s="803">
        <f t="shared" si="58"/>
        <v>3038.9866666666667</v>
      </c>
      <c r="BE132" s="84"/>
      <c r="BF132" s="660">
        <f t="shared" si="59"/>
        <v>2443.8233333333333</v>
      </c>
      <c r="BG132" s="84"/>
      <c r="BH132" s="416">
        <v>2000</v>
      </c>
    </row>
    <row r="133" spans="1:168" ht="13.5" thickBot="1" x14ac:dyDescent="0.25">
      <c r="A133" s="838" t="s">
        <v>54</v>
      </c>
      <c r="B133" s="839" t="s">
        <v>383</v>
      </c>
      <c r="C133" s="840"/>
      <c r="D133" s="841">
        <v>500</v>
      </c>
      <c r="E133" s="842">
        <v>540</v>
      </c>
      <c r="F133" s="842">
        <f t="shared" si="60"/>
        <v>-40</v>
      </c>
      <c r="G133" s="843">
        <f t="shared" si="61"/>
        <v>-0.08</v>
      </c>
      <c r="H133" s="842"/>
      <c r="I133" s="842">
        <v>500</v>
      </c>
      <c r="J133" s="842">
        <v>1525</v>
      </c>
      <c r="K133" s="842">
        <f t="shared" si="62"/>
        <v>-1025</v>
      </c>
      <c r="L133" s="843">
        <f t="shared" si="63"/>
        <v>-2.0499999999999998</v>
      </c>
      <c r="M133" s="842"/>
      <c r="N133" s="842">
        <v>500</v>
      </c>
      <c r="O133" s="842">
        <v>450</v>
      </c>
      <c r="P133" s="842">
        <f t="shared" si="64"/>
        <v>50</v>
      </c>
      <c r="Q133" s="844">
        <f t="shared" si="65"/>
        <v>0.1</v>
      </c>
      <c r="R133" s="880"/>
      <c r="S133" s="880">
        <v>500</v>
      </c>
      <c r="T133" s="842">
        <v>800</v>
      </c>
      <c r="U133" s="842">
        <f t="shared" si="66"/>
        <v>-300</v>
      </c>
      <c r="V133" s="844">
        <f t="shared" si="67"/>
        <v>-0.6</v>
      </c>
      <c r="W133" s="844"/>
      <c r="X133" s="845">
        <v>800</v>
      </c>
      <c r="Y133" s="845">
        <v>20</v>
      </c>
      <c r="Z133" s="842">
        <f t="shared" si="68"/>
        <v>780</v>
      </c>
      <c r="AA133" s="844">
        <f t="shared" si="69"/>
        <v>0.97499999999999998</v>
      </c>
      <c r="AB133" s="844"/>
      <c r="AC133" s="846">
        <f t="shared" si="70"/>
        <v>423.33333333333331</v>
      </c>
      <c r="AD133" s="847"/>
      <c r="AE133" s="845">
        <v>750</v>
      </c>
      <c r="AF133" s="842">
        <v>4223</v>
      </c>
      <c r="AG133" s="842">
        <f t="shared" si="71"/>
        <v>-3473</v>
      </c>
      <c r="AH133" s="844">
        <f t="shared" si="72"/>
        <v>-4.6306666666666665</v>
      </c>
      <c r="AI133" s="844"/>
      <c r="AJ133" s="846">
        <f t="shared" si="57"/>
        <v>1681</v>
      </c>
      <c r="AK133" s="847"/>
      <c r="AL133" s="845">
        <v>750</v>
      </c>
      <c r="AM133" s="842">
        <v>0</v>
      </c>
      <c r="AN133" s="842">
        <f t="shared" si="73"/>
        <v>750</v>
      </c>
      <c r="AO133" s="844">
        <f t="shared" si="74"/>
        <v>1</v>
      </c>
      <c r="AP133" s="848">
        <v>750</v>
      </c>
      <c r="AQ133" s="849">
        <v>0</v>
      </c>
      <c r="AR133" s="850"/>
      <c r="AS133" s="851">
        <v>1500</v>
      </c>
      <c r="AT133" s="852">
        <v>0</v>
      </c>
      <c r="AU133" s="853"/>
      <c r="AV133" s="854">
        <v>750</v>
      </c>
      <c r="AW133" s="855">
        <v>247.5</v>
      </c>
      <c r="AX133" s="853"/>
      <c r="AY133" s="856">
        <v>750</v>
      </c>
      <c r="AZ133" s="857">
        <v>1441</v>
      </c>
      <c r="BA133" s="853"/>
      <c r="BB133" s="858">
        <v>500</v>
      </c>
      <c r="BC133" s="859">
        <v>0</v>
      </c>
      <c r="BD133" s="860">
        <f t="shared" si="58"/>
        <v>0</v>
      </c>
      <c r="BE133" s="853"/>
      <c r="BF133" s="861">
        <f t="shared" si="59"/>
        <v>562.83333333333337</v>
      </c>
      <c r="BG133" s="853"/>
      <c r="BH133" s="500">
        <v>2000</v>
      </c>
    </row>
    <row r="134" spans="1:168" s="11" customFormat="1" ht="10.5" customHeight="1" x14ac:dyDescent="0.2">
      <c r="A134" s="820"/>
      <c r="B134" s="329" t="s">
        <v>6</v>
      </c>
      <c r="C134" s="20"/>
      <c r="D134" s="109">
        <f>SUM(D125:D133)</f>
        <v>27500</v>
      </c>
      <c r="E134" s="821">
        <f>SUM(E125:E133)</f>
        <v>15060.32</v>
      </c>
      <c r="F134" s="821">
        <f t="shared" si="60"/>
        <v>12439.68</v>
      </c>
      <c r="G134" s="822">
        <f t="shared" si="61"/>
        <v>0.45235200000000003</v>
      </c>
      <c r="H134" s="821"/>
      <c r="I134" s="821">
        <f>SUM(I125:I133)</f>
        <v>20000</v>
      </c>
      <c r="J134" s="821">
        <f>SUM(J125:J133)</f>
        <v>30105.910000000003</v>
      </c>
      <c r="K134" s="821">
        <f t="shared" si="62"/>
        <v>-10105.910000000003</v>
      </c>
      <c r="L134" s="822">
        <f t="shared" si="63"/>
        <v>-0.50529550000000012</v>
      </c>
      <c r="M134" s="821"/>
      <c r="N134" s="821">
        <f>SUM(N125:N133)</f>
        <v>20000</v>
      </c>
      <c r="O134" s="821">
        <f>SUM(O125:O133)</f>
        <v>11878.96</v>
      </c>
      <c r="P134" s="821">
        <f t="shared" si="64"/>
        <v>8121.0400000000009</v>
      </c>
      <c r="Q134" s="822">
        <f t="shared" si="65"/>
        <v>0.40605200000000002</v>
      </c>
      <c r="R134" s="877"/>
      <c r="S134" s="877">
        <f>SUM(S125:S133)</f>
        <v>19000</v>
      </c>
      <c r="T134" s="877">
        <f>SUM(T125:T133)</f>
        <v>13138.06</v>
      </c>
      <c r="U134" s="821">
        <f t="shared" si="66"/>
        <v>5861.9400000000005</v>
      </c>
      <c r="V134" s="822">
        <f t="shared" si="67"/>
        <v>0.30852315789473689</v>
      </c>
      <c r="W134" s="822"/>
      <c r="X134" s="821">
        <f>SUM(X125:X133)</f>
        <v>17500</v>
      </c>
      <c r="Y134" s="821">
        <f>SUM(Y125:Y133)</f>
        <v>18792.310000000001</v>
      </c>
      <c r="Z134" s="821">
        <f t="shared" si="68"/>
        <v>-1292.3100000000013</v>
      </c>
      <c r="AA134" s="822">
        <f t="shared" si="69"/>
        <v>-7.3846285714285795E-2</v>
      </c>
      <c r="AB134" s="822"/>
      <c r="AC134" s="823">
        <f t="shared" si="70"/>
        <v>14603.11</v>
      </c>
      <c r="AD134" s="824"/>
      <c r="AE134" s="821">
        <f>SUM(AE125:AE133)</f>
        <v>21700</v>
      </c>
      <c r="AF134" s="821">
        <f>SUM(AF125:AF133)</f>
        <v>27802.799999999999</v>
      </c>
      <c r="AG134" s="821">
        <f t="shared" si="71"/>
        <v>-6102.7999999999993</v>
      </c>
      <c r="AH134" s="822">
        <f t="shared" si="72"/>
        <v>-0.28123502304147463</v>
      </c>
      <c r="AI134" s="822"/>
      <c r="AJ134" s="823">
        <f t="shared" si="57"/>
        <v>19911.056666666667</v>
      </c>
      <c r="AK134" s="824"/>
      <c r="AL134" s="821">
        <f>SUM(AL125:AL133)</f>
        <v>25250</v>
      </c>
      <c r="AM134" s="821">
        <f>SUM(AM125:AM133)</f>
        <v>21832.36</v>
      </c>
      <c r="AN134" s="821">
        <f t="shared" si="73"/>
        <v>3417.6399999999994</v>
      </c>
      <c r="AO134" s="822">
        <f t="shared" si="74"/>
        <v>0.13535207920792078</v>
      </c>
      <c r="AP134" s="825">
        <v>25250</v>
      </c>
      <c r="AQ134" s="826">
        <f>SUM(AQ125:AQ133)</f>
        <v>16644.46</v>
      </c>
      <c r="AR134" s="827"/>
      <c r="AS134" s="828">
        <f>SUM(AS125:AS133)</f>
        <v>26000</v>
      </c>
      <c r="AT134" s="829">
        <f>SUM(AT125:AT133)</f>
        <v>28202.000000000004</v>
      </c>
      <c r="AU134" s="293"/>
      <c r="AV134" s="830">
        <f>SUM(AV125:AV133)</f>
        <v>31750</v>
      </c>
      <c r="AW134" s="831">
        <f>SUM(AW125:AW133)</f>
        <v>36535.86</v>
      </c>
      <c r="AX134" s="293"/>
      <c r="AY134" s="832">
        <f>SUM(AY125:AY133)</f>
        <v>38250</v>
      </c>
      <c r="AZ134" s="833">
        <f>SUM(AZ125:AZ133)</f>
        <v>46054.5</v>
      </c>
      <c r="BA134" s="293"/>
      <c r="BB134" s="834">
        <f>SUM(BB125:BB133)</f>
        <v>29500</v>
      </c>
      <c r="BC134" s="835">
        <f>SUM(BC125:BC133)</f>
        <v>30556.720000000001</v>
      </c>
      <c r="BD134" s="836">
        <f t="shared" si="58"/>
        <v>40742.293333333335</v>
      </c>
      <c r="BE134" s="84"/>
      <c r="BF134" s="837">
        <f>SUM(BF125:BF133)</f>
        <v>36930.786666666667</v>
      </c>
      <c r="BG134" s="84"/>
      <c r="BH134" s="427">
        <f>SUM(BH125:BH133)</f>
        <v>38150</v>
      </c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</row>
    <row r="135" spans="1:168" ht="18" customHeight="1" x14ac:dyDescent="0.2">
      <c r="A135" s="4" t="s">
        <v>55</v>
      </c>
      <c r="B135" s="5" t="s">
        <v>128</v>
      </c>
      <c r="C135" s="20"/>
      <c r="D135" s="8"/>
      <c r="E135" s="8"/>
      <c r="F135" s="19"/>
      <c r="G135" s="10"/>
      <c r="H135" s="8"/>
      <c r="I135" s="8"/>
      <c r="J135" s="8"/>
      <c r="K135" s="8"/>
      <c r="L135" s="10"/>
      <c r="M135" s="19"/>
      <c r="N135" s="8"/>
      <c r="O135" s="19"/>
      <c r="P135" s="8"/>
      <c r="Q135" s="10"/>
      <c r="R135" s="25"/>
      <c r="S135" s="25"/>
      <c r="T135" s="8"/>
      <c r="U135" s="8"/>
      <c r="V135" s="10"/>
      <c r="W135" s="19"/>
      <c r="X135" s="78"/>
      <c r="Y135" s="78"/>
      <c r="Z135" s="8"/>
      <c r="AA135" s="10"/>
      <c r="AB135" s="19"/>
      <c r="AC135" s="99"/>
      <c r="AF135" s="8"/>
      <c r="AG135" s="8"/>
      <c r="AH135" s="10"/>
      <c r="AI135" s="19"/>
      <c r="AJ135" s="99"/>
      <c r="AM135" s="8"/>
      <c r="AN135" s="8"/>
      <c r="AO135" s="19"/>
      <c r="AP135" s="246"/>
      <c r="AQ135" s="247"/>
      <c r="AS135" s="255"/>
      <c r="AT135" s="237"/>
      <c r="AU135" s="84"/>
      <c r="AV135" s="264"/>
      <c r="AW135" s="265"/>
      <c r="AX135" s="84"/>
      <c r="AY135" s="386"/>
      <c r="AZ135" s="387"/>
      <c r="BA135" s="84"/>
      <c r="BB135" s="398"/>
      <c r="BC135" s="399"/>
      <c r="BD135" s="400"/>
      <c r="BE135" s="293"/>
      <c r="BF135" s="652"/>
      <c r="BG135" s="293"/>
      <c r="BH135" s="417"/>
    </row>
    <row r="136" spans="1:168" x14ac:dyDescent="0.2">
      <c r="A136" s="195" t="s">
        <v>56</v>
      </c>
      <c r="B136" s="302" t="s">
        <v>130</v>
      </c>
      <c r="D136" s="757">
        <v>0</v>
      </c>
      <c r="E136" s="172">
        <v>100025.85</v>
      </c>
      <c r="F136" s="172">
        <f>D136-E136</f>
        <v>-100025.85</v>
      </c>
      <c r="G136" s="174" t="e">
        <f>F136/D136</f>
        <v>#DIV/0!</v>
      </c>
      <c r="H136" s="172"/>
      <c r="I136" s="172">
        <v>0</v>
      </c>
      <c r="J136" s="172">
        <v>153168.57</v>
      </c>
      <c r="K136" s="172">
        <f>I136-J136</f>
        <v>-153168.57</v>
      </c>
      <c r="L136" s="174" t="e">
        <f>K136/I136</f>
        <v>#DIV/0!</v>
      </c>
      <c r="M136" s="172"/>
      <c r="N136" s="173">
        <v>0</v>
      </c>
      <c r="O136" s="172">
        <v>19319.439999999999</v>
      </c>
      <c r="P136" s="172">
        <f>N136-O136</f>
        <v>-19319.439999999999</v>
      </c>
      <c r="Q136" s="196" t="e">
        <f>P136/N136</f>
        <v>#DIV/0!</v>
      </c>
      <c r="R136" s="173"/>
      <c r="S136" s="173">
        <v>0</v>
      </c>
      <c r="T136" s="172">
        <v>0</v>
      </c>
      <c r="U136" s="172">
        <f>S136-T136</f>
        <v>0</v>
      </c>
      <c r="V136" s="196" t="e">
        <f>U136/S136</f>
        <v>#DIV/0!</v>
      </c>
      <c r="W136" s="196"/>
      <c r="X136" s="190">
        <v>0</v>
      </c>
      <c r="Y136" s="190">
        <v>0</v>
      </c>
      <c r="Z136" s="172">
        <f>X136-Y136</f>
        <v>0</v>
      </c>
      <c r="AA136" s="196" t="e">
        <f>Z136/X136</f>
        <v>#DIV/0!</v>
      </c>
      <c r="AB136" s="196"/>
      <c r="AC136" s="702">
        <f>(Y136+O136+T136)/3</f>
        <v>6439.8133333333326</v>
      </c>
      <c r="AD136" s="187"/>
      <c r="AE136" s="190">
        <v>0</v>
      </c>
      <c r="AF136" s="172">
        <v>0</v>
      </c>
      <c r="AG136" s="172">
        <f>AE136-AF136</f>
        <v>0</v>
      </c>
      <c r="AH136" s="196" t="e">
        <f>AG136/AE136</f>
        <v>#DIV/0!</v>
      </c>
      <c r="AI136" s="196"/>
      <c r="AJ136" s="702">
        <f>(AF136+T136+Y136)/3</f>
        <v>0</v>
      </c>
      <c r="AK136" s="187"/>
      <c r="AL136" s="169">
        <v>40000</v>
      </c>
      <c r="AM136" s="172">
        <v>24594</v>
      </c>
      <c r="AN136" s="172">
        <f>AL136-AM136</f>
        <v>15406</v>
      </c>
      <c r="AO136" s="196">
        <f>AN136/AL136</f>
        <v>0.38514999999999999</v>
      </c>
      <c r="AP136" s="703">
        <v>0</v>
      </c>
      <c r="AQ136" s="704">
        <v>0</v>
      </c>
      <c r="AR136" s="204"/>
      <c r="AS136" s="768">
        <v>0</v>
      </c>
      <c r="AT136" s="769">
        <v>136.69999999999999</v>
      </c>
      <c r="AU136" s="84"/>
      <c r="AV136" s="779">
        <v>5000</v>
      </c>
      <c r="AW136" s="780">
        <v>0</v>
      </c>
      <c r="AX136" s="84"/>
      <c r="AY136" s="793">
        <v>160000</v>
      </c>
      <c r="AZ136" s="794">
        <v>473464.7</v>
      </c>
      <c r="BA136" s="84"/>
      <c r="BB136" s="802">
        <v>40876</v>
      </c>
      <c r="BC136" s="706">
        <v>3900</v>
      </c>
      <c r="BD136" s="803">
        <f>(BC136/$BC$4)*12</f>
        <v>5200</v>
      </c>
      <c r="BE136" s="84"/>
      <c r="BF136" s="660">
        <f>AVERAGE(AT136,AW136,AZ136)</f>
        <v>157867.13333333333</v>
      </c>
      <c r="BG136" s="84"/>
      <c r="BH136" s="416">
        <v>0</v>
      </c>
    </row>
    <row r="137" spans="1:168" ht="10.5" hidden="1" customHeight="1" x14ac:dyDescent="0.2">
      <c r="A137" s="713" t="s">
        <v>171</v>
      </c>
      <c r="B137" s="753" t="s">
        <v>172</v>
      </c>
      <c r="D137" s="757"/>
      <c r="E137" s="172"/>
      <c r="F137" s="172"/>
      <c r="G137" s="174"/>
      <c r="H137" s="172"/>
      <c r="I137" s="172"/>
      <c r="J137" s="172"/>
      <c r="K137" s="172"/>
      <c r="L137" s="174"/>
      <c r="M137" s="172"/>
      <c r="N137" s="173"/>
      <c r="O137" s="172"/>
      <c r="P137" s="172"/>
      <c r="Q137" s="196"/>
      <c r="R137" s="173"/>
      <c r="S137" s="173">
        <v>0</v>
      </c>
      <c r="T137" s="172">
        <v>0</v>
      </c>
      <c r="U137" s="172">
        <f>S137-T137</f>
        <v>0</v>
      </c>
      <c r="V137" s="196" t="e">
        <f>U137/S137</f>
        <v>#DIV/0!</v>
      </c>
      <c r="W137" s="196"/>
      <c r="X137" s="190">
        <v>0</v>
      </c>
      <c r="Y137" s="190">
        <v>0</v>
      </c>
      <c r="Z137" s="172">
        <f>X137-Y137</f>
        <v>0</v>
      </c>
      <c r="AA137" s="196" t="e">
        <f>Z137/X137</f>
        <v>#DIV/0!</v>
      </c>
      <c r="AB137" s="196"/>
      <c r="AC137" s="702">
        <f>(Y137+O137+T137)/3</f>
        <v>0</v>
      </c>
      <c r="AD137" s="187"/>
      <c r="AE137" s="190">
        <v>0</v>
      </c>
      <c r="AF137" s="172">
        <v>0</v>
      </c>
      <c r="AG137" s="172">
        <f>AE137-AF137</f>
        <v>0</v>
      </c>
      <c r="AH137" s="196" t="e">
        <f>AG137/AE137</f>
        <v>#DIV/0!</v>
      </c>
      <c r="AI137" s="196"/>
      <c r="AJ137" s="702">
        <f>(AF137+T137+Y137)/3</f>
        <v>0</v>
      </c>
      <c r="AK137" s="187"/>
      <c r="AL137" s="190">
        <v>0</v>
      </c>
      <c r="AM137" s="172">
        <v>0</v>
      </c>
      <c r="AN137" s="172">
        <f>AL137-AM137</f>
        <v>0</v>
      </c>
      <c r="AO137" s="196" t="e">
        <f>AN137/AL137</f>
        <v>#DIV/0!</v>
      </c>
      <c r="AP137" s="703">
        <v>0</v>
      </c>
      <c r="AQ137" s="704">
        <v>0</v>
      </c>
      <c r="AR137" s="204"/>
      <c r="AS137" s="768">
        <v>0</v>
      </c>
      <c r="AT137" s="769">
        <v>0</v>
      </c>
      <c r="AU137" s="84"/>
      <c r="AV137" s="779">
        <v>0</v>
      </c>
      <c r="AW137" s="780">
        <v>0</v>
      </c>
      <c r="AX137" s="84"/>
      <c r="AY137" s="793"/>
      <c r="AZ137" s="794">
        <v>0</v>
      </c>
      <c r="BA137" s="84"/>
      <c r="BB137" s="802"/>
      <c r="BC137" s="706">
        <v>0</v>
      </c>
      <c r="BD137" s="803">
        <f>(BC137/$BC$4)*12</f>
        <v>0</v>
      </c>
      <c r="BE137" s="84"/>
      <c r="BF137" s="660">
        <f>AVERAGE(AT137,AW137,AZ137)</f>
        <v>0</v>
      </c>
      <c r="BG137" s="84"/>
      <c r="BH137" s="416"/>
    </row>
    <row r="138" spans="1:168" ht="10.5" hidden="1" customHeight="1" x14ac:dyDescent="0.2">
      <c r="A138" s="195" t="s">
        <v>215</v>
      </c>
      <c r="B138" s="302" t="s">
        <v>129</v>
      </c>
      <c r="D138" s="757"/>
      <c r="E138" s="172"/>
      <c r="F138" s="172"/>
      <c r="G138" s="174"/>
      <c r="H138" s="172"/>
      <c r="I138" s="172"/>
      <c r="J138" s="172"/>
      <c r="K138" s="172"/>
      <c r="L138" s="174"/>
      <c r="M138" s="172"/>
      <c r="N138" s="173"/>
      <c r="O138" s="172"/>
      <c r="P138" s="172"/>
      <c r="Q138" s="196"/>
      <c r="R138" s="173"/>
      <c r="S138" s="173"/>
      <c r="T138" s="172"/>
      <c r="U138" s="172"/>
      <c r="V138" s="196"/>
      <c r="W138" s="196"/>
      <c r="X138" s="190"/>
      <c r="Y138" s="190"/>
      <c r="Z138" s="172"/>
      <c r="AA138" s="196"/>
      <c r="AB138" s="196"/>
      <c r="AC138" s="702"/>
      <c r="AD138" s="187"/>
      <c r="AE138" s="190"/>
      <c r="AF138" s="172"/>
      <c r="AG138" s="172"/>
      <c r="AH138" s="196"/>
      <c r="AI138" s="196"/>
      <c r="AJ138" s="702"/>
      <c r="AK138" s="187"/>
      <c r="AL138" s="190"/>
      <c r="AM138" s="172"/>
      <c r="AN138" s="172"/>
      <c r="AO138" s="196"/>
      <c r="AP138" s="703">
        <v>0</v>
      </c>
      <c r="AQ138" s="704"/>
      <c r="AR138" s="204"/>
      <c r="AS138" s="768"/>
      <c r="AT138" s="769">
        <v>0</v>
      </c>
      <c r="AU138" s="84"/>
      <c r="AV138" s="779">
        <v>6000</v>
      </c>
      <c r="AW138" s="780">
        <v>20045</v>
      </c>
      <c r="AX138" s="84"/>
      <c r="AY138" s="793"/>
      <c r="AZ138" s="794">
        <v>20045</v>
      </c>
      <c r="BA138" s="84"/>
      <c r="BB138" s="802"/>
      <c r="BC138" s="706">
        <v>0</v>
      </c>
      <c r="BD138" s="803">
        <f>(BC138/$BC$4)*12</f>
        <v>0</v>
      </c>
      <c r="BE138" s="84"/>
      <c r="BF138" s="660">
        <f>AVERAGE(AT138,AW138,AZ138)</f>
        <v>13363.333333333334</v>
      </c>
      <c r="BG138" s="84"/>
      <c r="BH138" s="416"/>
    </row>
    <row r="139" spans="1:168" ht="10.5" customHeight="1" thickBot="1" x14ac:dyDescent="0.25">
      <c r="A139" s="838" t="s">
        <v>249</v>
      </c>
      <c r="B139" s="839" t="s">
        <v>219</v>
      </c>
      <c r="C139" s="840"/>
      <c r="D139" s="841"/>
      <c r="E139" s="842"/>
      <c r="F139" s="842"/>
      <c r="G139" s="843"/>
      <c r="H139" s="842"/>
      <c r="I139" s="842"/>
      <c r="J139" s="842"/>
      <c r="K139" s="842"/>
      <c r="L139" s="843"/>
      <c r="M139" s="842"/>
      <c r="N139" s="880"/>
      <c r="O139" s="842"/>
      <c r="P139" s="842"/>
      <c r="Q139" s="844"/>
      <c r="R139" s="880"/>
      <c r="S139" s="880"/>
      <c r="T139" s="842"/>
      <c r="U139" s="842"/>
      <c r="V139" s="844"/>
      <c r="W139" s="844"/>
      <c r="X139" s="845"/>
      <c r="Y139" s="845"/>
      <c r="Z139" s="842"/>
      <c r="AA139" s="844"/>
      <c r="AB139" s="844"/>
      <c r="AC139" s="846"/>
      <c r="AD139" s="847"/>
      <c r="AE139" s="845"/>
      <c r="AF139" s="842"/>
      <c r="AG139" s="842"/>
      <c r="AH139" s="844"/>
      <c r="AI139" s="844"/>
      <c r="AJ139" s="846"/>
      <c r="AK139" s="847"/>
      <c r="AL139" s="845"/>
      <c r="AM139" s="842"/>
      <c r="AN139" s="842"/>
      <c r="AO139" s="844"/>
      <c r="AP139" s="848">
        <v>0</v>
      </c>
      <c r="AQ139" s="849"/>
      <c r="AR139" s="850"/>
      <c r="AS139" s="851"/>
      <c r="AT139" s="852"/>
      <c r="AU139" s="853"/>
      <c r="AV139" s="854"/>
      <c r="AW139" s="855"/>
      <c r="AX139" s="853"/>
      <c r="AY139" s="856">
        <v>3922</v>
      </c>
      <c r="AZ139" s="857">
        <v>415.2</v>
      </c>
      <c r="BA139" s="853"/>
      <c r="BB139" s="858">
        <v>4000</v>
      </c>
      <c r="BC139" s="859">
        <v>160.5</v>
      </c>
      <c r="BD139" s="860">
        <f>(BC139/$BC$4)*12</f>
        <v>214</v>
      </c>
      <c r="BE139" s="853"/>
      <c r="BF139" s="861">
        <f>AVERAGE(AT139,AW139,AZ139)</f>
        <v>415.2</v>
      </c>
      <c r="BG139" s="853"/>
      <c r="BH139" s="500">
        <v>200</v>
      </c>
    </row>
    <row r="140" spans="1:168" s="11" customFormat="1" ht="10.5" customHeight="1" x14ac:dyDescent="0.2">
      <c r="A140" s="820"/>
      <c r="B140" s="329" t="s">
        <v>6</v>
      </c>
      <c r="C140" s="20"/>
      <c r="D140" s="109">
        <f>SUM(D136:D136)</f>
        <v>0</v>
      </c>
      <c r="E140" s="821">
        <f>SUM(E136:E136)</f>
        <v>100025.85</v>
      </c>
      <c r="F140" s="821">
        <f>D140-E140</f>
        <v>-100025.85</v>
      </c>
      <c r="G140" s="822" t="e">
        <f>F140/D140</f>
        <v>#DIV/0!</v>
      </c>
      <c r="H140" s="821"/>
      <c r="I140" s="821">
        <f>SUM(I136:I136)</f>
        <v>0</v>
      </c>
      <c r="J140" s="821">
        <f>SUM(J136:J136)</f>
        <v>153168.57</v>
      </c>
      <c r="K140" s="821">
        <f>I140-J140</f>
        <v>-153168.57</v>
      </c>
      <c r="L140" s="822" t="e">
        <f>K140/I140</f>
        <v>#DIV/0!</v>
      </c>
      <c r="M140" s="821"/>
      <c r="N140" s="821">
        <f>SUM(N136:N136)</f>
        <v>0</v>
      </c>
      <c r="O140" s="821">
        <f>SUM(O136:O136)</f>
        <v>19319.439999999999</v>
      </c>
      <c r="P140" s="821">
        <f>N140-O140</f>
        <v>-19319.439999999999</v>
      </c>
      <c r="Q140" s="822" t="e">
        <f>P140/N140</f>
        <v>#DIV/0!</v>
      </c>
      <c r="R140" s="877"/>
      <c r="S140" s="877">
        <f>SUM(S136:S137)</f>
        <v>0</v>
      </c>
      <c r="T140" s="877">
        <f>SUM(T136:T137)</f>
        <v>0</v>
      </c>
      <c r="U140" s="821">
        <f>S140-T140</f>
        <v>0</v>
      </c>
      <c r="V140" s="822" t="e">
        <f>U140/S140</f>
        <v>#DIV/0!</v>
      </c>
      <c r="W140" s="822"/>
      <c r="X140" s="821">
        <f>SUM(X136:X137)</f>
        <v>0</v>
      </c>
      <c r="Y140" s="821">
        <f>SUM(Y136:Y137)</f>
        <v>0</v>
      </c>
      <c r="Z140" s="821">
        <f>X140-Y140</f>
        <v>0</v>
      </c>
      <c r="AA140" s="822" t="e">
        <f>Z140/X140</f>
        <v>#DIV/0!</v>
      </c>
      <c r="AB140" s="822"/>
      <c r="AC140" s="823">
        <f>(Y140+O140+T140)/3</f>
        <v>6439.8133333333326</v>
      </c>
      <c r="AD140" s="824"/>
      <c r="AE140" s="821">
        <f>SUM(AE136:AE137)</f>
        <v>0</v>
      </c>
      <c r="AF140" s="821">
        <f>SUM(AF136:AF137)</f>
        <v>0</v>
      </c>
      <c r="AG140" s="821">
        <f>AE140-AF140</f>
        <v>0</v>
      </c>
      <c r="AH140" s="822" t="e">
        <f>AG140/AE140</f>
        <v>#DIV/0!</v>
      </c>
      <c r="AI140" s="822"/>
      <c r="AJ140" s="823">
        <f>(AF140+T140+Y140)/3</f>
        <v>0</v>
      </c>
      <c r="AK140" s="824"/>
      <c r="AL140" s="821">
        <f>SUM(AL136:AL137)</f>
        <v>40000</v>
      </c>
      <c r="AM140" s="821">
        <f>SUM(AM136:AM137)</f>
        <v>24594</v>
      </c>
      <c r="AN140" s="821">
        <f>AL140-AM140</f>
        <v>15406</v>
      </c>
      <c r="AO140" s="822">
        <f>AN140/AL140</f>
        <v>0.38514999999999999</v>
      </c>
      <c r="AP140" s="825">
        <v>0</v>
      </c>
      <c r="AQ140" s="826">
        <f>SUM(AQ136:AQ137)</f>
        <v>0</v>
      </c>
      <c r="AR140" s="827"/>
      <c r="AS140" s="828">
        <f>SUM(AS136:AS137)</f>
        <v>0</v>
      </c>
      <c r="AT140" s="829">
        <f>SUM(AT136:AT138)</f>
        <v>136.69999999999999</v>
      </c>
      <c r="AU140" s="293"/>
      <c r="AV140" s="830">
        <f>SUM(AV136:AV138)</f>
        <v>11000</v>
      </c>
      <c r="AW140" s="831">
        <f>SUM(AW136:AW138)</f>
        <v>20045</v>
      </c>
      <c r="AX140" s="293"/>
      <c r="AY140" s="832">
        <f>SUM(AY136:AY139)</f>
        <v>163922</v>
      </c>
      <c r="AZ140" s="833">
        <f>SUM(AZ136+AZ139)</f>
        <v>473879.9</v>
      </c>
      <c r="BA140" s="293"/>
      <c r="BB140" s="834">
        <f>SUM(BB136:BB139)</f>
        <v>44876</v>
      </c>
      <c r="BC140" s="835">
        <f>SUM(BC136:BC139)</f>
        <v>4060.5</v>
      </c>
      <c r="BD140" s="836">
        <f>(BC140/$BC$4)*12</f>
        <v>5414</v>
      </c>
      <c r="BE140" s="84"/>
      <c r="BF140" s="837">
        <f>SUM(BF136:BF139)</f>
        <v>171645.66666666669</v>
      </c>
      <c r="BG140" s="84"/>
      <c r="BH140" s="427">
        <f>SUM(BH136:BH139)</f>
        <v>200</v>
      </c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</row>
    <row r="141" spans="1:168" s="85" customFormat="1" ht="18" customHeight="1" x14ac:dyDescent="0.2">
      <c r="A141" s="87" t="s">
        <v>57</v>
      </c>
      <c r="B141" s="88" t="s">
        <v>131</v>
      </c>
      <c r="C141" s="292"/>
      <c r="D141" s="25"/>
      <c r="E141" s="25"/>
      <c r="F141" s="75"/>
      <c r="G141" s="67"/>
      <c r="H141" s="25"/>
      <c r="I141" s="25"/>
      <c r="J141" s="25"/>
      <c r="K141" s="25"/>
      <c r="L141" s="67"/>
      <c r="M141" s="75"/>
      <c r="N141" s="25"/>
      <c r="O141" s="75"/>
      <c r="P141" s="25"/>
      <c r="Q141" s="67"/>
      <c r="R141" s="25"/>
      <c r="S141" s="25"/>
      <c r="T141" s="25"/>
      <c r="U141" s="25"/>
      <c r="V141" s="67"/>
      <c r="W141" s="75"/>
      <c r="X141" s="72"/>
      <c r="Y141" s="72"/>
      <c r="Z141" s="25"/>
      <c r="AA141" s="67"/>
      <c r="AB141" s="75"/>
      <c r="AC141" s="99"/>
      <c r="AE141" s="72"/>
      <c r="AF141" s="25"/>
      <c r="AG141" s="25"/>
      <c r="AH141" s="67"/>
      <c r="AI141" s="75"/>
      <c r="AJ141" s="99"/>
      <c r="AL141" s="72"/>
      <c r="AM141" s="25"/>
      <c r="AN141" s="25"/>
      <c r="AO141" s="75"/>
      <c r="AP141" s="246"/>
      <c r="AQ141" s="247"/>
      <c r="AS141" s="255"/>
      <c r="AT141" s="237"/>
      <c r="AU141" s="84"/>
      <c r="AV141" s="264"/>
      <c r="AW141" s="265"/>
      <c r="AX141" s="84"/>
      <c r="AY141" s="386"/>
      <c r="AZ141" s="387"/>
      <c r="BA141" s="84"/>
      <c r="BB141" s="398"/>
      <c r="BC141" s="399"/>
      <c r="BD141" s="400"/>
      <c r="BE141" s="293"/>
      <c r="BF141" s="652"/>
      <c r="BG141" s="293"/>
      <c r="BH141" s="417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</row>
    <row r="142" spans="1:168" s="85" customFormat="1" x14ac:dyDescent="0.2">
      <c r="A142" s="180" t="s">
        <v>47</v>
      </c>
      <c r="B142" s="301" t="s">
        <v>122</v>
      </c>
      <c r="C142" s="83"/>
      <c r="D142" s="206">
        <v>5500</v>
      </c>
      <c r="E142" s="173">
        <v>5312</v>
      </c>
      <c r="F142" s="173">
        <f>D142-E142</f>
        <v>188</v>
      </c>
      <c r="G142" s="179">
        <f>F142/D142</f>
        <v>3.4181818181818181E-2</v>
      </c>
      <c r="H142" s="173"/>
      <c r="I142" s="173">
        <v>5500</v>
      </c>
      <c r="J142" s="173">
        <v>4968</v>
      </c>
      <c r="K142" s="173">
        <f>I142-J142</f>
        <v>532</v>
      </c>
      <c r="L142" s="179">
        <f>K142/I142</f>
        <v>9.6727272727272731E-2</v>
      </c>
      <c r="M142" s="173"/>
      <c r="N142" s="173">
        <v>5500</v>
      </c>
      <c r="O142" s="173">
        <v>7392</v>
      </c>
      <c r="P142" s="173">
        <f>N142-O142</f>
        <v>-1892</v>
      </c>
      <c r="Q142" s="181">
        <f>P142/N142</f>
        <v>-0.34399999999999997</v>
      </c>
      <c r="R142" s="173"/>
      <c r="S142" s="173">
        <v>5500</v>
      </c>
      <c r="T142" s="173">
        <v>4760</v>
      </c>
      <c r="U142" s="173">
        <f>S142-T142</f>
        <v>740</v>
      </c>
      <c r="V142" s="181">
        <f>U142/S142</f>
        <v>0.13454545454545455</v>
      </c>
      <c r="W142" s="181"/>
      <c r="X142" s="169">
        <v>0</v>
      </c>
      <c r="Y142" s="169">
        <v>4576</v>
      </c>
      <c r="Z142" s="173">
        <f>X142-Y142</f>
        <v>-4576</v>
      </c>
      <c r="AA142" s="181" t="e">
        <f>Z142/X142</f>
        <v>#DIV/0!</v>
      </c>
      <c r="AB142" s="181"/>
      <c r="AC142" s="702">
        <f>(Y142+O142+T142)/3</f>
        <v>5576</v>
      </c>
      <c r="AD142" s="168"/>
      <c r="AE142" s="169">
        <v>5775</v>
      </c>
      <c r="AF142" s="173">
        <v>4754.3999999999996</v>
      </c>
      <c r="AG142" s="173">
        <f>AE142-AF142</f>
        <v>1020.6000000000004</v>
      </c>
      <c r="AH142" s="181">
        <f>AG142/AE142</f>
        <v>0.17672727272727279</v>
      </c>
      <c r="AI142" s="181"/>
      <c r="AJ142" s="702">
        <f t="shared" ref="AJ142:AJ160" si="75">(AF142+T142+Y142)/3</f>
        <v>4696.8</v>
      </c>
      <c r="AK142" s="168"/>
      <c r="AL142" s="169">
        <v>5775</v>
      </c>
      <c r="AM142" s="173">
        <v>6039.6</v>
      </c>
      <c r="AN142" s="173">
        <f>AL142-AM142</f>
        <v>-264.60000000000036</v>
      </c>
      <c r="AO142" s="181">
        <f>AN142/AL142</f>
        <v>-4.5818181818181883E-2</v>
      </c>
      <c r="AP142" s="703">
        <v>5775</v>
      </c>
      <c r="AQ142" s="704">
        <v>5560.8</v>
      </c>
      <c r="AR142" s="765"/>
      <c r="AS142" s="768">
        <v>5775</v>
      </c>
      <c r="AT142" s="769">
        <v>5454.8</v>
      </c>
      <c r="AU142" s="84"/>
      <c r="AV142" s="779">
        <v>6500</v>
      </c>
      <c r="AW142" s="780">
        <v>5850</v>
      </c>
      <c r="AX142" s="84"/>
      <c r="AY142" s="793">
        <v>6500</v>
      </c>
      <c r="AZ142" s="794">
        <v>9080</v>
      </c>
      <c r="BA142" s="84"/>
      <c r="BB142" s="802">
        <v>9000</v>
      </c>
      <c r="BC142" s="706">
        <v>1610</v>
      </c>
      <c r="BD142" s="803">
        <f t="shared" ref="BD142:BD153" si="76">(BC142/$BC$4)*12</f>
        <v>2146.6666666666665</v>
      </c>
      <c r="BE142" s="84"/>
      <c r="BF142" s="660">
        <f t="shared" ref="BF142:BF158" si="77">AVERAGE(AT142,AW142,AZ142)</f>
        <v>6794.9333333333334</v>
      </c>
      <c r="BG142" s="84"/>
      <c r="BH142" s="416">
        <v>6000</v>
      </c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</row>
    <row r="143" spans="1:168" s="85" customFormat="1" ht="10.5" customHeight="1" x14ac:dyDescent="0.2">
      <c r="A143" s="180" t="s">
        <v>58</v>
      </c>
      <c r="B143" s="301" t="s">
        <v>123</v>
      </c>
      <c r="C143" s="83"/>
      <c r="D143" s="206">
        <v>2000</v>
      </c>
      <c r="E143" s="173">
        <v>1309</v>
      </c>
      <c r="F143" s="173">
        <f>D143-E143</f>
        <v>691</v>
      </c>
      <c r="G143" s="179">
        <f>F143/D143</f>
        <v>0.34549999999999997</v>
      </c>
      <c r="H143" s="173"/>
      <c r="I143" s="173">
        <v>2000</v>
      </c>
      <c r="J143" s="173">
        <v>1727</v>
      </c>
      <c r="K143" s="173">
        <f>I143-J143</f>
        <v>273</v>
      </c>
      <c r="L143" s="179">
        <f>K143/I143</f>
        <v>0.13650000000000001</v>
      </c>
      <c r="M143" s="173"/>
      <c r="N143" s="173">
        <v>2000</v>
      </c>
      <c r="O143" s="173">
        <v>3696</v>
      </c>
      <c r="P143" s="173">
        <f>N143-O143</f>
        <v>-1696</v>
      </c>
      <c r="Q143" s="181">
        <f>P143/N143</f>
        <v>-0.84799999999999998</v>
      </c>
      <c r="R143" s="173"/>
      <c r="S143" s="173">
        <v>2000</v>
      </c>
      <c r="T143" s="173">
        <v>1963.5</v>
      </c>
      <c r="U143" s="173">
        <f>S143-T143</f>
        <v>36.5</v>
      </c>
      <c r="V143" s="181">
        <f>U143/S143</f>
        <v>1.8249999999999999E-2</v>
      </c>
      <c r="W143" s="181"/>
      <c r="X143" s="169">
        <v>0</v>
      </c>
      <c r="Y143" s="169">
        <v>1683</v>
      </c>
      <c r="Z143" s="173">
        <f>X143-Y143</f>
        <v>-1683</v>
      </c>
      <c r="AA143" s="181" t="e">
        <f>Z143/X143</f>
        <v>#DIV/0!</v>
      </c>
      <c r="AB143" s="181"/>
      <c r="AC143" s="702">
        <f>(Y143+O143+T143)/3</f>
        <v>2447.5</v>
      </c>
      <c r="AD143" s="168"/>
      <c r="AE143" s="169">
        <v>2100</v>
      </c>
      <c r="AF143" s="173">
        <v>1282.05</v>
      </c>
      <c r="AG143" s="173">
        <f>AE143-AF143</f>
        <v>817.95</v>
      </c>
      <c r="AH143" s="181">
        <f>AG143/AE143</f>
        <v>0.38950000000000001</v>
      </c>
      <c r="AI143" s="181"/>
      <c r="AJ143" s="702">
        <f t="shared" si="75"/>
        <v>1642.8500000000001</v>
      </c>
      <c r="AK143" s="168"/>
      <c r="AL143" s="169">
        <v>2100</v>
      </c>
      <c r="AM143" s="173">
        <v>2188.73</v>
      </c>
      <c r="AN143" s="173">
        <f>AL143-AM143</f>
        <v>-88.730000000000018</v>
      </c>
      <c r="AO143" s="181">
        <f>AN143/AL143</f>
        <v>-4.2252380952380958E-2</v>
      </c>
      <c r="AP143" s="703">
        <v>2100</v>
      </c>
      <c r="AQ143" s="704">
        <v>1692.08</v>
      </c>
      <c r="AR143" s="765"/>
      <c r="AS143" s="768">
        <v>2100</v>
      </c>
      <c r="AT143" s="769">
        <v>1253.4000000000001</v>
      </c>
      <c r="AU143" s="84"/>
      <c r="AV143" s="779">
        <v>2100</v>
      </c>
      <c r="AW143" s="780">
        <v>1087.5</v>
      </c>
      <c r="AX143" s="84"/>
      <c r="AY143" s="793">
        <v>2100</v>
      </c>
      <c r="AZ143" s="794">
        <v>1995</v>
      </c>
      <c r="BA143" s="84"/>
      <c r="BB143" s="802">
        <v>4500</v>
      </c>
      <c r="BC143" s="706">
        <v>752.5</v>
      </c>
      <c r="BD143" s="803">
        <f t="shared" si="76"/>
        <v>1003.3333333333334</v>
      </c>
      <c r="BE143" s="84"/>
      <c r="BF143" s="660">
        <f t="shared" si="77"/>
        <v>1445.3</v>
      </c>
      <c r="BG143" s="84"/>
      <c r="BH143" s="416">
        <v>1500</v>
      </c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</row>
    <row r="144" spans="1:168" s="85" customFormat="1" ht="10.5" customHeight="1" x14ac:dyDescent="0.2">
      <c r="A144" s="180" t="s">
        <v>59</v>
      </c>
      <c r="B144" s="301" t="s">
        <v>132</v>
      </c>
      <c r="C144" s="83"/>
      <c r="D144" s="206">
        <v>2400</v>
      </c>
      <c r="E144" s="173">
        <v>2400</v>
      </c>
      <c r="F144" s="173">
        <f>D144-E144</f>
        <v>0</v>
      </c>
      <c r="G144" s="179">
        <f>F144/D144</f>
        <v>0</v>
      </c>
      <c r="H144" s="173"/>
      <c r="I144" s="173">
        <v>2400</v>
      </c>
      <c r="J144" s="173">
        <v>2400</v>
      </c>
      <c r="K144" s="173">
        <f>I144-J144</f>
        <v>0</v>
      </c>
      <c r="L144" s="179">
        <f>K144/I144</f>
        <v>0</v>
      </c>
      <c r="M144" s="173"/>
      <c r="N144" s="173">
        <v>2400</v>
      </c>
      <c r="O144" s="173">
        <v>2400</v>
      </c>
      <c r="P144" s="173">
        <f>N144-O144</f>
        <v>0</v>
      </c>
      <c r="Q144" s="181">
        <f>P144/N144</f>
        <v>0</v>
      </c>
      <c r="R144" s="173"/>
      <c r="S144" s="173">
        <v>2400</v>
      </c>
      <c r="T144" s="173">
        <v>2400</v>
      </c>
      <c r="U144" s="173">
        <f>S144-T144</f>
        <v>0</v>
      </c>
      <c r="V144" s="181">
        <f>U144/S144</f>
        <v>0</v>
      </c>
      <c r="W144" s="181"/>
      <c r="X144" s="169">
        <v>0</v>
      </c>
      <c r="Y144" s="169">
        <v>2400</v>
      </c>
      <c r="Z144" s="173">
        <f>X144-Y144</f>
        <v>-2400</v>
      </c>
      <c r="AA144" s="181" t="e">
        <f>Z144/X144</f>
        <v>#DIV/0!</v>
      </c>
      <c r="AB144" s="181"/>
      <c r="AC144" s="702">
        <f>(Y144+O144+T144)/3</f>
        <v>2400</v>
      </c>
      <c r="AD144" s="168"/>
      <c r="AE144" s="169">
        <v>2520</v>
      </c>
      <c r="AF144" s="173">
        <v>2520</v>
      </c>
      <c r="AG144" s="173">
        <f>AE144-AF144</f>
        <v>0</v>
      </c>
      <c r="AH144" s="181">
        <f>AG144/AE144</f>
        <v>0</v>
      </c>
      <c r="AI144" s="181"/>
      <c r="AJ144" s="702">
        <f t="shared" si="75"/>
        <v>2440</v>
      </c>
      <c r="AK144" s="168"/>
      <c r="AL144" s="169">
        <v>2520</v>
      </c>
      <c r="AM144" s="173">
        <v>2520</v>
      </c>
      <c r="AN144" s="173">
        <f>AL144-AM144</f>
        <v>0</v>
      </c>
      <c r="AO144" s="181">
        <f>AN144/AL144</f>
        <v>0</v>
      </c>
      <c r="AP144" s="703">
        <v>2520</v>
      </c>
      <c r="AQ144" s="704">
        <v>2520</v>
      </c>
      <c r="AR144" s="765"/>
      <c r="AS144" s="768">
        <v>1520</v>
      </c>
      <c r="AT144" s="769">
        <v>2870</v>
      </c>
      <c r="AU144" s="84"/>
      <c r="AV144" s="779">
        <v>4200</v>
      </c>
      <c r="AW144" s="780">
        <v>4200</v>
      </c>
      <c r="AX144" s="84"/>
      <c r="AY144" s="793">
        <v>4200</v>
      </c>
      <c r="AZ144" s="794">
        <v>4200</v>
      </c>
      <c r="BA144" s="84"/>
      <c r="BB144" s="802">
        <v>4200</v>
      </c>
      <c r="BC144" s="706">
        <v>3150</v>
      </c>
      <c r="BD144" s="803">
        <f t="shared" si="76"/>
        <v>4200</v>
      </c>
      <c r="BE144" s="84"/>
      <c r="BF144" s="660">
        <f t="shared" si="77"/>
        <v>3756.6666666666665</v>
      </c>
      <c r="BG144" s="84"/>
      <c r="BH144" s="416">
        <v>4200</v>
      </c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</row>
    <row r="145" spans="1:168" s="84" customFormat="1" ht="10.5" hidden="1" customHeight="1" x14ac:dyDescent="0.2">
      <c r="A145" s="180" t="s">
        <v>182</v>
      </c>
      <c r="B145" s="301" t="s">
        <v>157</v>
      </c>
      <c r="C145" s="83"/>
      <c r="D145" s="206"/>
      <c r="E145" s="173"/>
      <c r="F145" s="173"/>
      <c r="G145" s="179"/>
      <c r="H145" s="173"/>
      <c r="I145" s="173"/>
      <c r="J145" s="173"/>
      <c r="K145" s="173"/>
      <c r="L145" s="179"/>
      <c r="M145" s="173"/>
      <c r="N145" s="173"/>
      <c r="O145" s="173"/>
      <c r="P145" s="173"/>
      <c r="Q145" s="181"/>
      <c r="R145" s="173"/>
      <c r="S145" s="173"/>
      <c r="T145" s="173"/>
      <c r="U145" s="173"/>
      <c r="V145" s="181"/>
      <c r="W145" s="181"/>
      <c r="X145" s="169"/>
      <c r="Y145" s="169"/>
      <c r="Z145" s="173"/>
      <c r="AA145" s="181"/>
      <c r="AB145" s="181"/>
      <c r="AC145" s="702"/>
      <c r="AD145" s="168"/>
      <c r="AE145" s="169">
        <v>0</v>
      </c>
      <c r="AF145" s="173">
        <v>0</v>
      </c>
      <c r="AG145" s="173"/>
      <c r="AH145" s="181"/>
      <c r="AI145" s="181"/>
      <c r="AJ145" s="702">
        <f t="shared" si="75"/>
        <v>0</v>
      </c>
      <c r="AK145" s="168"/>
      <c r="AL145" s="169">
        <v>0</v>
      </c>
      <c r="AM145" s="173">
        <v>0</v>
      </c>
      <c r="AN145" s="173"/>
      <c r="AO145" s="181"/>
      <c r="AP145" s="703">
        <v>0</v>
      </c>
      <c r="AQ145" s="704">
        <v>0</v>
      </c>
      <c r="AR145" s="765"/>
      <c r="AS145" s="768">
        <v>0</v>
      </c>
      <c r="AT145" s="769">
        <v>0</v>
      </c>
      <c r="AV145" s="779">
        <v>0</v>
      </c>
      <c r="AW145" s="780">
        <v>0</v>
      </c>
      <c r="AY145" s="793">
        <v>0</v>
      </c>
      <c r="AZ145" s="794">
        <v>0</v>
      </c>
      <c r="BB145" s="802">
        <v>0</v>
      </c>
      <c r="BC145" s="706">
        <v>0</v>
      </c>
      <c r="BD145" s="803">
        <f t="shared" si="76"/>
        <v>0</v>
      </c>
      <c r="BF145" s="660">
        <f t="shared" si="77"/>
        <v>0</v>
      </c>
      <c r="BH145" s="416"/>
    </row>
    <row r="146" spans="1:168" s="84" customFormat="1" ht="10.5" hidden="1" customHeight="1" x14ac:dyDescent="0.2">
      <c r="A146" s="180" t="s">
        <v>183</v>
      </c>
      <c r="B146" s="301" t="s">
        <v>158</v>
      </c>
      <c r="C146" s="83"/>
      <c r="D146" s="206"/>
      <c r="E146" s="173"/>
      <c r="F146" s="173"/>
      <c r="G146" s="179"/>
      <c r="H146" s="173"/>
      <c r="I146" s="173"/>
      <c r="J146" s="173"/>
      <c r="K146" s="173"/>
      <c r="L146" s="179"/>
      <c r="M146" s="173"/>
      <c r="N146" s="173"/>
      <c r="O146" s="173"/>
      <c r="P146" s="173"/>
      <c r="Q146" s="181"/>
      <c r="R146" s="173"/>
      <c r="S146" s="173"/>
      <c r="T146" s="173"/>
      <c r="U146" s="173"/>
      <c r="V146" s="181"/>
      <c r="W146" s="181"/>
      <c r="X146" s="169"/>
      <c r="Y146" s="169"/>
      <c r="Z146" s="173"/>
      <c r="AA146" s="181"/>
      <c r="AB146" s="181"/>
      <c r="AC146" s="702"/>
      <c r="AD146" s="168"/>
      <c r="AE146" s="169">
        <v>0</v>
      </c>
      <c r="AF146" s="173">
        <v>0</v>
      </c>
      <c r="AG146" s="173"/>
      <c r="AH146" s="181"/>
      <c r="AI146" s="181"/>
      <c r="AJ146" s="702">
        <f t="shared" si="75"/>
        <v>0</v>
      </c>
      <c r="AK146" s="168"/>
      <c r="AL146" s="169">
        <v>0</v>
      </c>
      <c r="AM146" s="173">
        <v>0</v>
      </c>
      <c r="AN146" s="173"/>
      <c r="AO146" s="181"/>
      <c r="AP146" s="703">
        <v>0</v>
      </c>
      <c r="AQ146" s="704">
        <v>0</v>
      </c>
      <c r="AR146" s="765"/>
      <c r="AS146" s="768">
        <v>0</v>
      </c>
      <c r="AT146" s="769">
        <v>0</v>
      </c>
      <c r="AV146" s="779">
        <v>0</v>
      </c>
      <c r="AW146" s="780">
        <v>0</v>
      </c>
      <c r="AY146" s="793">
        <v>0</v>
      </c>
      <c r="AZ146" s="794">
        <v>0</v>
      </c>
      <c r="BB146" s="802">
        <v>0</v>
      </c>
      <c r="BC146" s="706">
        <v>0</v>
      </c>
      <c r="BD146" s="803">
        <f t="shared" si="76"/>
        <v>0</v>
      </c>
      <c r="BF146" s="660">
        <f t="shared" si="77"/>
        <v>0</v>
      </c>
      <c r="BH146" s="416"/>
    </row>
    <row r="147" spans="1:168" s="106" customFormat="1" ht="10.5" hidden="1" customHeight="1" x14ac:dyDescent="0.2">
      <c r="A147" s="193" t="s">
        <v>60</v>
      </c>
      <c r="B147" s="754" t="s">
        <v>133</v>
      </c>
      <c r="C147" s="104"/>
      <c r="D147" s="759"/>
      <c r="E147" s="705"/>
      <c r="F147" s="705"/>
      <c r="G147" s="731"/>
      <c r="H147" s="705"/>
      <c r="I147" s="705"/>
      <c r="J147" s="705"/>
      <c r="K147" s="705"/>
      <c r="L147" s="731"/>
      <c r="M147" s="705"/>
      <c r="N147" s="705"/>
      <c r="O147" s="705"/>
      <c r="P147" s="705"/>
      <c r="Q147" s="727"/>
      <c r="R147" s="705"/>
      <c r="S147" s="705"/>
      <c r="T147" s="705"/>
      <c r="U147" s="705"/>
      <c r="V147" s="727"/>
      <c r="W147" s="727"/>
      <c r="X147" s="728"/>
      <c r="Y147" s="728"/>
      <c r="Z147" s="705"/>
      <c r="AA147" s="727"/>
      <c r="AB147" s="727"/>
      <c r="AC147" s="702">
        <f t="shared" ref="AC147:AC152" si="78">(Y147+O147+T147)/3</f>
        <v>0</v>
      </c>
      <c r="AD147" s="712"/>
      <c r="AE147" s="728"/>
      <c r="AF147" s="705">
        <v>80</v>
      </c>
      <c r="AG147" s="705"/>
      <c r="AH147" s="727"/>
      <c r="AI147" s="727"/>
      <c r="AJ147" s="702">
        <f t="shared" si="75"/>
        <v>26.666666666666668</v>
      </c>
      <c r="AK147" s="712"/>
      <c r="AL147" s="728"/>
      <c r="AM147" s="705"/>
      <c r="AN147" s="705"/>
      <c r="AO147" s="727"/>
      <c r="AP147" s="703"/>
      <c r="AQ147" s="704"/>
      <c r="AR147" s="764"/>
      <c r="AS147" s="768"/>
      <c r="AT147" s="769"/>
      <c r="AU147" s="84"/>
      <c r="AV147" s="779"/>
      <c r="AW147" s="780"/>
      <c r="AX147" s="84"/>
      <c r="AY147" s="793"/>
      <c r="AZ147" s="794"/>
      <c r="BA147" s="84"/>
      <c r="BB147" s="802"/>
      <c r="BC147" s="706"/>
      <c r="BD147" s="803">
        <f t="shared" si="76"/>
        <v>0</v>
      </c>
      <c r="BE147" s="84"/>
      <c r="BF147" s="660" t="e">
        <f t="shared" si="77"/>
        <v>#DIV/0!</v>
      </c>
      <c r="BG147" s="84"/>
      <c r="BH147" s="416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05"/>
      <c r="CV147" s="105"/>
      <c r="CW147" s="105"/>
      <c r="CX147" s="105"/>
      <c r="CY147" s="105"/>
      <c r="CZ147" s="105"/>
      <c r="DA147" s="105"/>
      <c r="DB147" s="105"/>
      <c r="DC147" s="105"/>
      <c r="DD147" s="105"/>
      <c r="DE147" s="105"/>
      <c r="DF147" s="105"/>
      <c r="DG147" s="105"/>
      <c r="DH147" s="105"/>
      <c r="DI147" s="105"/>
      <c r="DJ147" s="105"/>
      <c r="DK147" s="105"/>
      <c r="DL147" s="105"/>
      <c r="DM147" s="105"/>
      <c r="DN147" s="105"/>
      <c r="DO147" s="105"/>
      <c r="DP147" s="105"/>
      <c r="DQ147" s="105"/>
      <c r="DR147" s="105"/>
      <c r="DS147" s="105"/>
      <c r="DT147" s="105"/>
      <c r="DU147" s="105"/>
      <c r="DV147" s="105"/>
      <c r="DW147" s="105"/>
      <c r="DX147" s="105"/>
      <c r="DY147" s="105"/>
      <c r="DZ147" s="105"/>
      <c r="EA147" s="105"/>
      <c r="EB147" s="105"/>
      <c r="EC147" s="105"/>
      <c r="ED147" s="105"/>
      <c r="EE147" s="105"/>
      <c r="EF147" s="105"/>
      <c r="EG147" s="105"/>
      <c r="EH147" s="105"/>
      <c r="EI147" s="105"/>
      <c r="EJ147" s="105"/>
      <c r="EK147" s="105"/>
      <c r="EL147" s="105"/>
      <c r="EM147" s="105"/>
      <c r="EN147" s="105"/>
      <c r="EO147" s="105"/>
      <c r="EP147" s="105"/>
      <c r="EQ147" s="105"/>
      <c r="ER147" s="105"/>
      <c r="ES147" s="105"/>
      <c r="ET147" s="105"/>
      <c r="EU147" s="105"/>
      <c r="EV147" s="105"/>
      <c r="EW147" s="105"/>
      <c r="EX147" s="105"/>
      <c r="EY147" s="105"/>
      <c r="EZ147" s="105"/>
      <c r="FA147" s="105"/>
      <c r="FB147" s="105"/>
      <c r="FC147" s="105"/>
      <c r="FD147" s="105"/>
      <c r="FE147" s="105"/>
      <c r="FF147" s="105"/>
      <c r="FG147" s="105"/>
      <c r="FH147" s="105"/>
      <c r="FI147" s="105"/>
      <c r="FJ147" s="105"/>
      <c r="FK147" s="105"/>
      <c r="FL147" s="105"/>
    </row>
    <row r="148" spans="1:168" s="107" customFormat="1" ht="10.5" hidden="1" customHeight="1" x14ac:dyDescent="0.2">
      <c r="A148" s="193" t="s">
        <v>61</v>
      </c>
      <c r="B148" s="754" t="s">
        <v>124</v>
      </c>
      <c r="C148" s="104"/>
      <c r="D148" s="759"/>
      <c r="E148" s="705"/>
      <c r="F148" s="705"/>
      <c r="G148" s="731"/>
      <c r="H148" s="705"/>
      <c r="I148" s="705"/>
      <c r="J148" s="705"/>
      <c r="K148" s="705"/>
      <c r="L148" s="731"/>
      <c r="M148" s="705"/>
      <c r="N148" s="705"/>
      <c r="O148" s="705"/>
      <c r="P148" s="705"/>
      <c r="Q148" s="727"/>
      <c r="R148" s="705"/>
      <c r="S148" s="705"/>
      <c r="T148" s="705"/>
      <c r="U148" s="705"/>
      <c r="V148" s="727"/>
      <c r="W148" s="727"/>
      <c r="X148" s="728"/>
      <c r="Y148" s="728">
        <v>88.18</v>
      </c>
      <c r="Z148" s="705"/>
      <c r="AA148" s="727"/>
      <c r="AB148" s="727"/>
      <c r="AC148" s="702">
        <f t="shared" si="78"/>
        <v>29.393333333333334</v>
      </c>
      <c r="AD148" s="712"/>
      <c r="AE148" s="728"/>
      <c r="AF148" s="705">
        <v>0</v>
      </c>
      <c r="AG148" s="705"/>
      <c r="AH148" s="727"/>
      <c r="AI148" s="727"/>
      <c r="AJ148" s="702">
        <f t="shared" si="75"/>
        <v>29.393333333333334</v>
      </c>
      <c r="AK148" s="712"/>
      <c r="AL148" s="728"/>
      <c r="AM148" s="705"/>
      <c r="AN148" s="705"/>
      <c r="AO148" s="727"/>
      <c r="AP148" s="703"/>
      <c r="AQ148" s="704"/>
      <c r="AR148" s="764"/>
      <c r="AS148" s="768"/>
      <c r="AT148" s="769"/>
      <c r="AU148" s="84"/>
      <c r="AV148" s="779"/>
      <c r="AW148" s="780"/>
      <c r="AX148" s="84"/>
      <c r="AY148" s="793"/>
      <c r="AZ148" s="794"/>
      <c r="BA148" s="84"/>
      <c r="BB148" s="802"/>
      <c r="BC148" s="706">
        <v>0</v>
      </c>
      <c r="BD148" s="803">
        <f t="shared" si="76"/>
        <v>0</v>
      </c>
      <c r="BE148" s="84"/>
      <c r="BF148" s="660" t="e">
        <f t="shared" si="77"/>
        <v>#DIV/0!</v>
      </c>
      <c r="BG148" s="84"/>
      <c r="BH148" s="416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  <c r="CS148" s="105"/>
      <c r="CT148" s="105"/>
      <c r="CU148" s="105"/>
      <c r="CV148" s="105"/>
      <c r="CW148" s="105"/>
      <c r="CX148" s="105"/>
      <c r="CY148" s="105"/>
      <c r="CZ148" s="105"/>
      <c r="DA148" s="105"/>
      <c r="DB148" s="105"/>
      <c r="DC148" s="105"/>
      <c r="DD148" s="105"/>
      <c r="DE148" s="105"/>
      <c r="DF148" s="105"/>
      <c r="DG148" s="105"/>
      <c r="DH148" s="105"/>
      <c r="DI148" s="105"/>
      <c r="DJ148" s="105"/>
      <c r="DK148" s="105"/>
      <c r="DL148" s="105"/>
      <c r="DM148" s="105"/>
      <c r="DN148" s="105"/>
      <c r="DO148" s="105"/>
      <c r="DP148" s="105"/>
      <c r="DQ148" s="105"/>
      <c r="DR148" s="105"/>
      <c r="DS148" s="105"/>
      <c r="DT148" s="105"/>
      <c r="DU148" s="105"/>
      <c r="DV148" s="105"/>
      <c r="DW148" s="105"/>
      <c r="DX148" s="105"/>
      <c r="DY148" s="105"/>
      <c r="DZ148" s="105"/>
      <c r="EA148" s="105"/>
      <c r="EB148" s="105"/>
      <c r="EC148" s="105"/>
      <c r="ED148" s="105"/>
      <c r="EE148" s="105"/>
      <c r="EF148" s="105"/>
      <c r="EG148" s="105"/>
      <c r="EH148" s="105"/>
      <c r="EI148" s="105"/>
      <c r="EJ148" s="105"/>
      <c r="EK148" s="105"/>
      <c r="EL148" s="105"/>
      <c r="EM148" s="105"/>
      <c r="EN148" s="105"/>
      <c r="EO148" s="105"/>
      <c r="EP148" s="105"/>
      <c r="EQ148" s="105"/>
      <c r="ER148" s="105"/>
      <c r="ES148" s="105"/>
      <c r="ET148" s="105"/>
      <c r="EU148" s="105"/>
      <c r="EV148" s="105"/>
      <c r="EW148" s="105"/>
      <c r="EX148" s="105"/>
      <c r="EY148" s="105"/>
      <c r="EZ148" s="105"/>
      <c r="FA148" s="105"/>
      <c r="FB148" s="105"/>
      <c r="FC148" s="105"/>
      <c r="FD148" s="105"/>
      <c r="FE148" s="105"/>
      <c r="FF148" s="105"/>
      <c r="FG148" s="105"/>
      <c r="FH148" s="105"/>
      <c r="FI148" s="105"/>
      <c r="FJ148" s="105"/>
      <c r="FK148" s="105"/>
      <c r="FL148" s="105"/>
    </row>
    <row r="149" spans="1:168" s="107" customFormat="1" ht="10.5" hidden="1" customHeight="1" x14ac:dyDescent="0.2">
      <c r="A149" s="193" t="s">
        <v>62</v>
      </c>
      <c r="B149" s="754" t="s">
        <v>126</v>
      </c>
      <c r="C149" s="104"/>
      <c r="D149" s="759"/>
      <c r="E149" s="705"/>
      <c r="F149" s="705"/>
      <c r="G149" s="731"/>
      <c r="H149" s="705"/>
      <c r="I149" s="705"/>
      <c r="J149" s="705"/>
      <c r="K149" s="705"/>
      <c r="L149" s="731"/>
      <c r="M149" s="705"/>
      <c r="N149" s="705"/>
      <c r="O149" s="705"/>
      <c r="P149" s="705"/>
      <c r="Q149" s="727"/>
      <c r="R149" s="705"/>
      <c r="S149" s="705"/>
      <c r="T149" s="705"/>
      <c r="U149" s="705"/>
      <c r="V149" s="727"/>
      <c r="W149" s="727"/>
      <c r="X149" s="728"/>
      <c r="Y149" s="728"/>
      <c r="Z149" s="705"/>
      <c r="AA149" s="727"/>
      <c r="AB149" s="727"/>
      <c r="AC149" s="702">
        <f t="shared" si="78"/>
        <v>0</v>
      </c>
      <c r="AD149" s="712"/>
      <c r="AE149" s="728"/>
      <c r="AF149" s="705">
        <v>0</v>
      </c>
      <c r="AG149" s="705"/>
      <c r="AH149" s="727"/>
      <c r="AI149" s="727"/>
      <c r="AJ149" s="702">
        <f t="shared" si="75"/>
        <v>0</v>
      </c>
      <c r="AK149" s="712"/>
      <c r="AL149" s="728"/>
      <c r="AM149" s="705"/>
      <c r="AN149" s="705"/>
      <c r="AO149" s="727"/>
      <c r="AP149" s="703"/>
      <c r="AQ149" s="704"/>
      <c r="AR149" s="764"/>
      <c r="AS149" s="768"/>
      <c r="AT149" s="769"/>
      <c r="AU149" s="84"/>
      <c r="AV149" s="779"/>
      <c r="AW149" s="780"/>
      <c r="AX149" s="84"/>
      <c r="AY149" s="793"/>
      <c r="AZ149" s="794"/>
      <c r="BA149" s="84"/>
      <c r="BB149" s="802"/>
      <c r="BC149" s="706">
        <v>0</v>
      </c>
      <c r="BD149" s="803">
        <f t="shared" si="76"/>
        <v>0</v>
      </c>
      <c r="BE149" s="84"/>
      <c r="BF149" s="660" t="e">
        <f t="shared" si="77"/>
        <v>#DIV/0!</v>
      </c>
      <c r="BG149" s="84"/>
      <c r="BH149" s="416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5"/>
      <c r="DE149" s="105"/>
      <c r="DF149" s="105"/>
      <c r="DG149" s="105"/>
      <c r="DH149" s="105"/>
      <c r="DI149" s="105"/>
      <c r="DJ149" s="105"/>
      <c r="DK149" s="105"/>
      <c r="DL149" s="105"/>
      <c r="DM149" s="105"/>
      <c r="DN149" s="105"/>
      <c r="DO149" s="105"/>
      <c r="DP149" s="105"/>
      <c r="DQ149" s="105"/>
      <c r="DR149" s="105"/>
      <c r="DS149" s="105"/>
      <c r="DT149" s="105"/>
      <c r="DU149" s="105"/>
      <c r="DV149" s="105"/>
      <c r="DW149" s="105"/>
      <c r="DX149" s="105"/>
      <c r="DY149" s="105"/>
      <c r="DZ149" s="105"/>
      <c r="EA149" s="105"/>
      <c r="EB149" s="105"/>
      <c r="EC149" s="105"/>
      <c r="ED149" s="105"/>
      <c r="EE149" s="105"/>
      <c r="EF149" s="105"/>
      <c r="EG149" s="105"/>
      <c r="EH149" s="105"/>
      <c r="EI149" s="105"/>
      <c r="EJ149" s="105"/>
      <c r="EK149" s="105"/>
      <c r="EL149" s="105"/>
      <c r="EM149" s="105"/>
      <c r="EN149" s="105"/>
      <c r="EO149" s="105"/>
      <c r="EP149" s="105"/>
      <c r="EQ149" s="105"/>
      <c r="ER149" s="105"/>
      <c r="ES149" s="105"/>
      <c r="ET149" s="105"/>
      <c r="EU149" s="105"/>
      <c r="EV149" s="105"/>
      <c r="EW149" s="105"/>
      <c r="EX149" s="105"/>
      <c r="EY149" s="105"/>
      <c r="EZ149" s="105"/>
      <c r="FA149" s="105"/>
      <c r="FB149" s="105"/>
      <c r="FC149" s="105"/>
      <c r="FD149" s="105"/>
      <c r="FE149" s="105"/>
      <c r="FF149" s="105"/>
      <c r="FG149" s="105"/>
      <c r="FH149" s="105"/>
      <c r="FI149" s="105"/>
      <c r="FJ149" s="105"/>
      <c r="FK149" s="105"/>
      <c r="FL149" s="105"/>
    </row>
    <row r="150" spans="1:168" s="107" customFormat="1" ht="10.5" hidden="1" customHeight="1" x14ac:dyDescent="0.2">
      <c r="A150" s="193" t="s">
        <v>63</v>
      </c>
      <c r="B150" s="754" t="s">
        <v>134</v>
      </c>
      <c r="C150" s="104"/>
      <c r="D150" s="759"/>
      <c r="E150" s="705"/>
      <c r="F150" s="705"/>
      <c r="G150" s="731"/>
      <c r="H150" s="705"/>
      <c r="I150" s="705"/>
      <c r="J150" s="705"/>
      <c r="K150" s="705"/>
      <c r="L150" s="731"/>
      <c r="M150" s="705"/>
      <c r="N150" s="705"/>
      <c r="O150" s="705"/>
      <c r="P150" s="705"/>
      <c r="Q150" s="727"/>
      <c r="R150" s="705"/>
      <c r="S150" s="705"/>
      <c r="T150" s="705"/>
      <c r="U150" s="705"/>
      <c r="V150" s="727"/>
      <c r="W150" s="727"/>
      <c r="X150" s="728"/>
      <c r="Y150" s="728"/>
      <c r="Z150" s="705"/>
      <c r="AA150" s="727"/>
      <c r="AB150" s="727"/>
      <c r="AC150" s="702">
        <f t="shared" si="78"/>
        <v>0</v>
      </c>
      <c r="AD150" s="712"/>
      <c r="AE150" s="728"/>
      <c r="AF150" s="705"/>
      <c r="AG150" s="705"/>
      <c r="AH150" s="727"/>
      <c r="AI150" s="727"/>
      <c r="AJ150" s="702">
        <f t="shared" si="75"/>
        <v>0</v>
      </c>
      <c r="AK150" s="712"/>
      <c r="AL150" s="728"/>
      <c r="AM150" s="705"/>
      <c r="AN150" s="705"/>
      <c r="AO150" s="727"/>
      <c r="AP150" s="703"/>
      <c r="AQ150" s="704"/>
      <c r="AR150" s="764"/>
      <c r="AS150" s="768"/>
      <c r="AT150" s="769"/>
      <c r="AU150" s="84"/>
      <c r="AV150" s="779"/>
      <c r="AW150" s="780"/>
      <c r="AX150" s="84"/>
      <c r="AY150" s="793"/>
      <c r="AZ150" s="794"/>
      <c r="BA150" s="84"/>
      <c r="BB150" s="802"/>
      <c r="BC150" s="706"/>
      <c r="BD150" s="803">
        <f t="shared" si="76"/>
        <v>0</v>
      </c>
      <c r="BE150" s="84"/>
      <c r="BF150" s="660" t="e">
        <f t="shared" si="77"/>
        <v>#DIV/0!</v>
      </c>
      <c r="BG150" s="84"/>
      <c r="BH150" s="416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H150" s="105"/>
      <c r="DI150" s="105"/>
      <c r="DJ150" s="105"/>
      <c r="DK150" s="105"/>
      <c r="DL150" s="105"/>
      <c r="DM150" s="105"/>
      <c r="DN150" s="105"/>
      <c r="DO150" s="105"/>
      <c r="DP150" s="105"/>
      <c r="DQ150" s="105"/>
      <c r="DR150" s="105"/>
      <c r="DS150" s="105"/>
      <c r="DT150" s="105"/>
      <c r="DU150" s="105"/>
      <c r="DV150" s="105"/>
      <c r="DW150" s="105"/>
      <c r="DX150" s="105"/>
      <c r="DY150" s="105"/>
      <c r="DZ150" s="105"/>
      <c r="EA150" s="105"/>
      <c r="EB150" s="105"/>
      <c r="EC150" s="105"/>
      <c r="ED150" s="105"/>
      <c r="EE150" s="105"/>
      <c r="EF150" s="105"/>
      <c r="EG150" s="105"/>
      <c r="EH150" s="105"/>
      <c r="EI150" s="105"/>
      <c r="EJ150" s="105"/>
      <c r="EK150" s="105"/>
      <c r="EL150" s="105"/>
      <c r="EM150" s="105"/>
      <c r="EN150" s="105"/>
      <c r="EO150" s="105"/>
      <c r="EP150" s="105"/>
      <c r="EQ150" s="105"/>
      <c r="ER150" s="105"/>
      <c r="ES150" s="105"/>
      <c r="ET150" s="105"/>
      <c r="EU150" s="105"/>
      <c r="EV150" s="105"/>
      <c r="EW150" s="105"/>
      <c r="EX150" s="105"/>
      <c r="EY150" s="105"/>
      <c r="EZ150" s="105"/>
      <c r="FA150" s="105"/>
      <c r="FB150" s="105"/>
      <c r="FC150" s="105"/>
      <c r="FD150" s="105"/>
      <c r="FE150" s="105"/>
      <c r="FF150" s="105"/>
      <c r="FG150" s="105"/>
      <c r="FH150" s="105"/>
      <c r="FI150" s="105"/>
      <c r="FJ150" s="105"/>
      <c r="FK150" s="105"/>
      <c r="FL150" s="105"/>
    </row>
    <row r="151" spans="1:168" s="107" customFormat="1" ht="10.5" hidden="1" customHeight="1" x14ac:dyDescent="0.2">
      <c r="A151" s="193" t="s">
        <v>64</v>
      </c>
      <c r="B151" s="754" t="s">
        <v>135</v>
      </c>
      <c r="C151" s="104"/>
      <c r="D151" s="759"/>
      <c r="E151" s="705"/>
      <c r="F151" s="705"/>
      <c r="G151" s="731"/>
      <c r="H151" s="705"/>
      <c r="I151" s="705"/>
      <c r="J151" s="705"/>
      <c r="K151" s="705"/>
      <c r="L151" s="731"/>
      <c r="M151" s="705"/>
      <c r="N151" s="705"/>
      <c r="O151" s="705"/>
      <c r="P151" s="705"/>
      <c r="Q151" s="727"/>
      <c r="R151" s="705"/>
      <c r="S151" s="705"/>
      <c r="T151" s="705"/>
      <c r="U151" s="705"/>
      <c r="V151" s="727"/>
      <c r="W151" s="727"/>
      <c r="X151" s="728"/>
      <c r="Y151" s="728"/>
      <c r="Z151" s="705"/>
      <c r="AA151" s="727"/>
      <c r="AB151" s="727"/>
      <c r="AC151" s="702">
        <f t="shared" si="78"/>
        <v>0</v>
      </c>
      <c r="AD151" s="712"/>
      <c r="AE151" s="728"/>
      <c r="AF151" s="705"/>
      <c r="AG151" s="705"/>
      <c r="AH151" s="727"/>
      <c r="AI151" s="727"/>
      <c r="AJ151" s="702">
        <f t="shared" si="75"/>
        <v>0</v>
      </c>
      <c r="AK151" s="712"/>
      <c r="AL151" s="728"/>
      <c r="AM151" s="705"/>
      <c r="AN151" s="705"/>
      <c r="AO151" s="727"/>
      <c r="AP151" s="703"/>
      <c r="AQ151" s="704"/>
      <c r="AR151" s="764"/>
      <c r="AS151" s="768"/>
      <c r="AT151" s="769"/>
      <c r="AU151" s="84"/>
      <c r="AV151" s="779"/>
      <c r="AW151" s="780"/>
      <c r="AX151" s="84"/>
      <c r="AY151" s="793"/>
      <c r="AZ151" s="794"/>
      <c r="BA151" s="84"/>
      <c r="BB151" s="802"/>
      <c r="BC151" s="706"/>
      <c r="BD151" s="803">
        <f t="shared" si="76"/>
        <v>0</v>
      </c>
      <c r="BE151" s="84"/>
      <c r="BF151" s="660" t="e">
        <f t="shared" si="77"/>
        <v>#DIV/0!</v>
      </c>
      <c r="BG151" s="84"/>
      <c r="BH151" s="416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  <c r="CW151" s="105"/>
      <c r="CX151" s="105"/>
      <c r="CY151" s="105"/>
      <c r="CZ151" s="105"/>
      <c r="DA151" s="105"/>
      <c r="DB151" s="105"/>
      <c r="DC151" s="105"/>
      <c r="DD151" s="105"/>
      <c r="DE151" s="105"/>
      <c r="DF151" s="105"/>
      <c r="DG151" s="105"/>
      <c r="DH151" s="105"/>
      <c r="DI151" s="105"/>
      <c r="DJ151" s="105"/>
      <c r="DK151" s="105"/>
      <c r="DL151" s="105"/>
      <c r="DM151" s="105"/>
      <c r="DN151" s="105"/>
      <c r="DO151" s="105"/>
      <c r="DP151" s="105"/>
      <c r="DQ151" s="105"/>
      <c r="DR151" s="105"/>
      <c r="DS151" s="105"/>
      <c r="DT151" s="105"/>
      <c r="DU151" s="105"/>
      <c r="DV151" s="105"/>
      <c r="DW151" s="105"/>
      <c r="DX151" s="105"/>
      <c r="DY151" s="105"/>
      <c r="DZ151" s="105"/>
      <c r="EA151" s="105"/>
      <c r="EB151" s="105"/>
      <c r="EC151" s="105"/>
      <c r="ED151" s="105"/>
      <c r="EE151" s="105"/>
      <c r="EF151" s="105"/>
      <c r="EG151" s="105"/>
      <c r="EH151" s="105"/>
      <c r="EI151" s="105"/>
      <c r="EJ151" s="105"/>
      <c r="EK151" s="105"/>
      <c r="EL151" s="105"/>
      <c r="EM151" s="105"/>
      <c r="EN151" s="105"/>
      <c r="EO151" s="105"/>
      <c r="EP151" s="105"/>
      <c r="EQ151" s="105"/>
      <c r="ER151" s="105"/>
      <c r="ES151" s="105"/>
      <c r="ET151" s="105"/>
      <c r="EU151" s="105"/>
      <c r="EV151" s="105"/>
      <c r="EW151" s="105"/>
      <c r="EX151" s="105"/>
      <c r="EY151" s="105"/>
      <c r="EZ151" s="105"/>
      <c r="FA151" s="105"/>
      <c r="FB151" s="105"/>
      <c r="FC151" s="105"/>
      <c r="FD151" s="105"/>
      <c r="FE151" s="105"/>
      <c r="FF151" s="105"/>
      <c r="FG151" s="105"/>
      <c r="FH151" s="105"/>
      <c r="FI151" s="105"/>
      <c r="FJ151" s="105"/>
      <c r="FK151" s="105"/>
      <c r="FL151" s="105"/>
    </row>
    <row r="152" spans="1:168" s="107" customFormat="1" ht="10.5" hidden="1" customHeight="1" x14ac:dyDescent="0.2">
      <c r="A152" s="193" t="s">
        <v>65</v>
      </c>
      <c r="B152" s="754" t="s">
        <v>136</v>
      </c>
      <c r="C152" s="104"/>
      <c r="D152" s="759"/>
      <c r="E152" s="705"/>
      <c r="F152" s="705"/>
      <c r="G152" s="731"/>
      <c r="H152" s="705"/>
      <c r="I152" s="705"/>
      <c r="J152" s="705"/>
      <c r="K152" s="705"/>
      <c r="L152" s="731"/>
      <c r="M152" s="705"/>
      <c r="N152" s="705"/>
      <c r="O152" s="705"/>
      <c r="P152" s="705"/>
      <c r="Q152" s="727"/>
      <c r="R152" s="705"/>
      <c r="S152" s="705"/>
      <c r="T152" s="705"/>
      <c r="U152" s="705"/>
      <c r="V152" s="727"/>
      <c r="W152" s="727"/>
      <c r="X152" s="728"/>
      <c r="Y152" s="728"/>
      <c r="Z152" s="705"/>
      <c r="AA152" s="727"/>
      <c r="AB152" s="727"/>
      <c r="AC152" s="702">
        <f t="shared" si="78"/>
        <v>0</v>
      </c>
      <c r="AD152" s="712"/>
      <c r="AE152" s="728"/>
      <c r="AF152" s="705"/>
      <c r="AG152" s="705"/>
      <c r="AH152" s="727"/>
      <c r="AI152" s="727"/>
      <c r="AJ152" s="702">
        <f t="shared" si="75"/>
        <v>0</v>
      </c>
      <c r="AK152" s="712"/>
      <c r="AL152" s="728"/>
      <c r="AM152" s="705"/>
      <c r="AN152" s="705"/>
      <c r="AO152" s="727"/>
      <c r="AP152" s="703"/>
      <c r="AQ152" s="704"/>
      <c r="AR152" s="764"/>
      <c r="AS152" s="768"/>
      <c r="AT152" s="769"/>
      <c r="AU152" s="84"/>
      <c r="AV152" s="779"/>
      <c r="AW152" s="780"/>
      <c r="AX152" s="84"/>
      <c r="AY152" s="793"/>
      <c r="AZ152" s="794"/>
      <c r="BA152" s="84"/>
      <c r="BB152" s="802"/>
      <c r="BC152" s="706"/>
      <c r="BD152" s="803">
        <f t="shared" si="76"/>
        <v>0</v>
      </c>
      <c r="BE152" s="84"/>
      <c r="BF152" s="660" t="e">
        <f t="shared" si="77"/>
        <v>#DIV/0!</v>
      </c>
      <c r="BG152" s="84"/>
      <c r="BH152" s="416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  <c r="CW152" s="105"/>
      <c r="CX152" s="105"/>
      <c r="CY152" s="105"/>
      <c r="CZ152" s="105"/>
      <c r="DA152" s="105"/>
      <c r="DB152" s="105"/>
      <c r="DC152" s="105"/>
      <c r="DD152" s="105"/>
      <c r="DE152" s="105"/>
      <c r="DF152" s="105"/>
      <c r="DG152" s="105"/>
      <c r="DH152" s="105"/>
      <c r="DI152" s="105"/>
      <c r="DJ152" s="105"/>
      <c r="DK152" s="105"/>
      <c r="DL152" s="105"/>
      <c r="DM152" s="105"/>
      <c r="DN152" s="105"/>
      <c r="DO152" s="105"/>
      <c r="DP152" s="105"/>
      <c r="DQ152" s="105"/>
      <c r="DR152" s="105"/>
      <c r="DS152" s="105"/>
      <c r="DT152" s="105"/>
      <c r="DU152" s="105"/>
      <c r="DV152" s="105"/>
      <c r="DW152" s="105"/>
      <c r="DX152" s="105"/>
      <c r="DY152" s="105"/>
      <c r="DZ152" s="105"/>
      <c r="EA152" s="105"/>
      <c r="EB152" s="105"/>
      <c r="EC152" s="105"/>
      <c r="ED152" s="105"/>
      <c r="EE152" s="105"/>
      <c r="EF152" s="105"/>
      <c r="EG152" s="105"/>
      <c r="EH152" s="105"/>
      <c r="EI152" s="105"/>
      <c r="EJ152" s="105"/>
      <c r="EK152" s="105"/>
      <c r="EL152" s="105"/>
      <c r="EM152" s="105"/>
      <c r="EN152" s="105"/>
      <c r="EO152" s="105"/>
      <c r="EP152" s="105"/>
      <c r="EQ152" s="105"/>
      <c r="ER152" s="105"/>
      <c r="ES152" s="105"/>
      <c r="ET152" s="105"/>
      <c r="EU152" s="105"/>
      <c r="EV152" s="105"/>
      <c r="EW152" s="105"/>
      <c r="EX152" s="105"/>
      <c r="EY152" s="105"/>
      <c r="EZ152" s="105"/>
      <c r="FA152" s="105"/>
      <c r="FB152" s="105"/>
      <c r="FC152" s="105"/>
      <c r="FD152" s="105"/>
      <c r="FE152" s="105"/>
      <c r="FF152" s="105"/>
      <c r="FG152" s="105"/>
      <c r="FH152" s="105"/>
      <c r="FI152" s="105"/>
      <c r="FJ152" s="105"/>
      <c r="FK152" s="105"/>
      <c r="FL152" s="105"/>
    </row>
    <row r="153" spans="1:168" s="84" customFormat="1" x14ac:dyDescent="0.2">
      <c r="A153" s="180" t="s">
        <v>61</v>
      </c>
      <c r="B153" s="301" t="s">
        <v>124</v>
      </c>
      <c r="C153" s="83"/>
      <c r="D153" s="206"/>
      <c r="E153" s="173"/>
      <c r="F153" s="173"/>
      <c r="G153" s="179"/>
      <c r="H153" s="173"/>
      <c r="I153" s="173"/>
      <c r="J153" s="173"/>
      <c r="K153" s="173"/>
      <c r="L153" s="179"/>
      <c r="M153" s="173"/>
      <c r="N153" s="173"/>
      <c r="O153" s="173"/>
      <c r="P153" s="173"/>
      <c r="Q153" s="181"/>
      <c r="R153" s="173"/>
      <c r="S153" s="173"/>
      <c r="T153" s="173"/>
      <c r="U153" s="173"/>
      <c r="V153" s="181"/>
      <c r="W153" s="181"/>
      <c r="X153" s="169"/>
      <c r="Y153" s="169"/>
      <c r="Z153" s="173"/>
      <c r="AA153" s="181"/>
      <c r="AB153" s="181"/>
      <c r="AC153" s="702"/>
      <c r="AD153" s="168"/>
      <c r="AE153" s="169">
        <v>0</v>
      </c>
      <c r="AF153" s="173">
        <v>0</v>
      </c>
      <c r="AG153" s="173"/>
      <c r="AH153" s="181"/>
      <c r="AI153" s="181"/>
      <c r="AJ153" s="702">
        <f t="shared" si="75"/>
        <v>0</v>
      </c>
      <c r="AK153" s="168"/>
      <c r="AL153" s="169">
        <v>0</v>
      </c>
      <c r="AM153" s="173">
        <v>0</v>
      </c>
      <c r="AN153" s="173"/>
      <c r="AO153" s="181"/>
      <c r="AP153" s="703">
        <v>0</v>
      </c>
      <c r="AQ153" s="704">
        <v>0</v>
      </c>
      <c r="AR153" s="765"/>
      <c r="AS153" s="768">
        <v>0</v>
      </c>
      <c r="AT153" s="769">
        <v>67.510000000000005</v>
      </c>
      <c r="AV153" s="779">
        <v>250</v>
      </c>
      <c r="AW153" s="780">
        <v>0</v>
      </c>
      <c r="AY153" s="793">
        <v>400</v>
      </c>
      <c r="AZ153" s="794">
        <v>0</v>
      </c>
      <c r="BB153" s="802">
        <v>0</v>
      </c>
      <c r="BC153" s="706">
        <v>0</v>
      </c>
      <c r="BD153" s="803">
        <f t="shared" si="76"/>
        <v>0</v>
      </c>
      <c r="BF153" s="660">
        <f t="shared" si="77"/>
        <v>22.503333333333334</v>
      </c>
      <c r="BH153" s="416">
        <v>0</v>
      </c>
    </row>
    <row r="154" spans="1:168" s="84" customFormat="1" x14ac:dyDescent="0.2">
      <c r="A154" s="180" t="s">
        <v>62</v>
      </c>
      <c r="B154" s="301" t="s">
        <v>126</v>
      </c>
      <c r="C154" s="83"/>
      <c r="D154" s="206"/>
      <c r="E154" s="173"/>
      <c r="F154" s="173"/>
      <c r="G154" s="179"/>
      <c r="H154" s="173"/>
      <c r="I154" s="173"/>
      <c r="J154" s="173"/>
      <c r="K154" s="173"/>
      <c r="L154" s="179"/>
      <c r="M154" s="173"/>
      <c r="N154" s="173"/>
      <c r="O154" s="173"/>
      <c r="P154" s="173"/>
      <c r="Q154" s="181"/>
      <c r="R154" s="173"/>
      <c r="S154" s="173"/>
      <c r="T154" s="173"/>
      <c r="U154" s="173"/>
      <c r="V154" s="181"/>
      <c r="W154" s="181"/>
      <c r="X154" s="169"/>
      <c r="Y154" s="169"/>
      <c r="Z154" s="173"/>
      <c r="AA154" s="181"/>
      <c r="AB154" s="181"/>
      <c r="AC154" s="702"/>
      <c r="AD154" s="168"/>
      <c r="AE154" s="169"/>
      <c r="AF154" s="173"/>
      <c r="AG154" s="173"/>
      <c r="AH154" s="181"/>
      <c r="AI154" s="181"/>
      <c r="AJ154" s="702"/>
      <c r="AK154" s="168"/>
      <c r="AL154" s="169"/>
      <c r="AM154" s="173"/>
      <c r="AN154" s="173"/>
      <c r="AO154" s="181"/>
      <c r="AP154" s="703"/>
      <c r="AQ154" s="704"/>
      <c r="AR154" s="765"/>
      <c r="AS154" s="768"/>
      <c r="AT154" s="769"/>
      <c r="AV154" s="779"/>
      <c r="AW154" s="780"/>
      <c r="AY154" s="793">
        <v>0</v>
      </c>
      <c r="AZ154" s="794">
        <v>0</v>
      </c>
      <c r="BB154" s="802">
        <v>0</v>
      </c>
      <c r="BC154" s="706">
        <v>0</v>
      </c>
      <c r="BD154" s="803"/>
      <c r="BF154" s="660">
        <f t="shared" si="77"/>
        <v>0</v>
      </c>
      <c r="BH154" s="416">
        <v>0</v>
      </c>
    </row>
    <row r="155" spans="1:168" s="107" customFormat="1" ht="10.5" hidden="1" customHeight="1" x14ac:dyDescent="0.2">
      <c r="A155" s="193" t="s">
        <v>66</v>
      </c>
      <c r="B155" s="754" t="s">
        <v>137</v>
      </c>
      <c r="C155" s="104"/>
      <c r="D155" s="759"/>
      <c r="E155" s="705"/>
      <c r="F155" s="705"/>
      <c r="G155" s="731"/>
      <c r="H155" s="705"/>
      <c r="I155" s="705"/>
      <c r="J155" s="705"/>
      <c r="K155" s="705"/>
      <c r="L155" s="731"/>
      <c r="M155" s="705"/>
      <c r="N155" s="705"/>
      <c r="O155" s="705"/>
      <c r="P155" s="705"/>
      <c r="Q155" s="727"/>
      <c r="R155" s="705"/>
      <c r="S155" s="705"/>
      <c r="T155" s="705"/>
      <c r="U155" s="705"/>
      <c r="V155" s="727"/>
      <c r="W155" s="727"/>
      <c r="X155" s="728"/>
      <c r="Y155" s="728"/>
      <c r="Z155" s="705"/>
      <c r="AA155" s="727"/>
      <c r="AB155" s="727"/>
      <c r="AC155" s="702">
        <f>(Y155+O155+T155)/3</f>
        <v>0</v>
      </c>
      <c r="AD155" s="712"/>
      <c r="AE155" s="728"/>
      <c r="AF155" s="705"/>
      <c r="AG155" s="705"/>
      <c r="AH155" s="727"/>
      <c r="AI155" s="727"/>
      <c r="AJ155" s="702">
        <f t="shared" si="75"/>
        <v>0</v>
      </c>
      <c r="AK155" s="712"/>
      <c r="AL155" s="728"/>
      <c r="AM155" s="705"/>
      <c r="AN155" s="705"/>
      <c r="AO155" s="727"/>
      <c r="AP155" s="703"/>
      <c r="AQ155" s="704"/>
      <c r="AR155" s="764"/>
      <c r="AS155" s="768"/>
      <c r="AT155" s="769"/>
      <c r="AU155" s="84"/>
      <c r="AV155" s="779"/>
      <c r="AW155" s="780"/>
      <c r="AX155" s="84"/>
      <c r="AY155" s="793"/>
      <c r="AZ155" s="794"/>
      <c r="BA155" s="84"/>
      <c r="BB155" s="802"/>
      <c r="BC155" s="706"/>
      <c r="BD155" s="803">
        <f t="shared" ref="BD155:BD160" si="79">(BC155/$BC$4)*12</f>
        <v>0</v>
      </c>
      <c r="BE155" s="84"/>
      <c r="BF155" s="660" t="e">
        <f t="shared" si="77"/>
        <v>#DIV/0!</v>
      </c>
      <c r="BG155" s="84"/>
      <c r="BH155" s="416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5"/>
      <c r="DA155" s="105"/>
      <c r="DB155" s="105"/>
      <c r="DC155" s="105"/>
      <c r="DD155" s="105"/>
      <c r="DE155" s="105"/>
      <c r="DF155" s="105"/>
      <c r="DG155" s="105"/>
      <c r="DH155" s="105"/>
      <c r="DI155" s="105"/>
      <c r="DJ155" s="105"/>
      <c r="DK155" s="105"/>
      <c r="DL155" s="105"/>
      <c r="DM155" s="105"/>
      <c r="DN155" s="105"/>
      <c r="DO155" s="105"/>
      <c r="DP155" s="105"/>
      <c r="DQ155" s="105"/>
      <c r="DR155" s="105"/>
      <c r="DS155" s="105"/>
      <c r="DT155" s="105"/>
      <c r="DU155" s="105"/>
      <c r="DV155" s="105"/>
      <c r="DW155" s="105"/>
      <c r="DX155" s="105"/>
      <c r="DY155" s="105"/>
      <c r="DZ155" s="105"/>
      <c r="EA155" s="105"/>
      <c r="EB155" s="105"/>
      <c r="EC155" s="105"/>
      <c r="ED155" s="105"/>
      <c r="EE155" s="105"/>
      <c r="EF155" s="105"/>
      <c r="EG155" s="105"/>
      <c r="EH155" s="105"/>
      <c r="EI155" s="105"/>
      <c r="EJ155" s="105"/>
      <c r="EK155" s="105"/>
      <c r="EL155" s="105"/>
      <c r="EM155" s="105"/>
      <c r="EN155" s="105"/>
      <c r="EO155" s="105"/>
      <c r="EP155" s="105"/>
      <c r="EQ155" s="105"/>
      <c r="ER155" s="105"/>
      <c r="ES155" s="105"/>
      <c r="ET155" s="105"/>
      <c r="EU155" s="105"/>
      <c r="EV155" s="105"/>
      <c r="EW155" s="105"/>
      <c r="EX155" s="105"/>
      <c r="EY155" s="105"/>
      <c r="EZ155" s="105"/>
      <c r="FA155" s="105"/>
      <c r="FB155" s="105"/>
      <c r="FC155" s="105"/>
      <c r="FD155" s="105"/>
      <c r="FE155" s="105"/>
      <c r="FF155" s="105"/>
      <c r="FG155" s="105"/>
      <c r="FH155" s="105"/>
      <c r="FI155" s="105"/>
      <c r="FJ155" s="105"/>
      <c r="FK155" s="105"/>
      <c r="FL155" s="105"/>
    </row>
    <row r="156" spans="1:168" s="85" customFormat="1" ht="10.5" customHeight="1" x14ac:dyDescent="0.2">
      <c r="A156" s="180" t="s">
        <v>67</v>
      </c>
      <c r="B156" s="301" t="s">
        <v>138</v>
      </c>
      <c r="C156" s="83"/>
      <c r="D156" s="206">
        <v>3400</v>
      </c>
      <c r="E156" s="173">
        <v>2706.22</v>
      </c>
      <c r="F156" s="173">
        <f>D156-E156</f>
        <v>693.7800000000002</v>
      </c>
      <c r="G156" s="179">
        <f>F156/D156</f>
        <v>0.20405294117647066</v>
      </c>
      <c r="H156" s="173"/>
      <c r="I156" s="173">
        <v>4000</v>
      </c>
      <c r="J156" s="173">
        <v>3345.77</v>
      </c>
      <c r="K156" s="173">
        <f>I156-J156</f>
        <v>654.23</v>
      </c>
      <c r="L156" s="179">
        <f>K156/I156</f>
        <v>0.16355749999999999</v>
      </c>
      <c r="M156" s="173"/>
      <c r="N156" s="173">
        <v>4000</v>
      </c>
      <c r="O156" s="173">
        <v>3398.45</v>
      </c>
      <c r="P156" s="173">
        <f>N156-O156</f>
        <v>601.55000000000018</v>
      </c>
      <c r="Q156" s="181">
        <f>P156/N156</f>
        <v>0.15038750000000004</v>
      </c>
      <c r="R156" s="173"/>
      <c r="S156" s="173">
        <v>4000</v>
      </c>
      <c r="T156" s="173">
        <v>3322.76</v>
      </c>
      <c r="U156" s="173">
        <f>S156-T156</f>
        <v>677.23999999999978</v>
      </c>
      <c r="V156" s="181">
        <f>U156/S156</f>
        <v>0.16930999999999993</v>
      </c>
      <c r="W156" s="181"/>
      <c r="X156" s="169">
        <v>0</v>
      </c>
      <c r="Y156" s="169">
        <v>3206.83</v>
      </c>
      <c r="Z156" s="173">
        <f>X156-Y156</f>
        <v>-3206.83</v>
      </c>
      <c r="AA156" s="181" t="e">
        <f>Z156/X156</f>
        <v>#DIV/0!</v>
      </c>
      <c r="AB156" s="181"/>
      <c r="AC156" s="702">
        <f>(Y156+O156+T156)/3</f>
        <v>3309.3466666666668</v>
      </c>
      <c r="AD156" s="168"/>
      <c r="AE156" s="732"/>
      <c r="AF156" s="173">
        <v>3344.63</v>
      </c>
      <c r="AG156" s="173">
        <f>AE156-AF156</f>
        <v>-3344.63</v>
      </c>
      <c r="AH156" s="181" t="e">
        <f>AG156/AE156</f>
        <v>#DIV/0!</v>
      </c>
      <c r="AI156" s="181"/>
      <c r="AJ156" s="702">
        <f>(AF156+T156+Y156)/3</f>
        <v>3291.4066666666672</v>
      </c>
      <c r="AK156" s="168"/>
      <c r="AL156" s="169">
        <v>3600</v>
      </c>
      <c r="AM156" s="173">
        <v>3517.15</v>
      </c>
      <c r="AN156" s="173">
        <f>AL156-AM156</f>
        <v>82.849999999999909</v>
      </c>
      <c r="AO156" s="181">
        <f>AN156/AL156</f>
        <v>2.3013888888888865E-2</v>
      </c>
      <c r="AP156" s="703">
        <v>3600</v>
      </c>
      <c r="AQ156" s="704">
        <v>3468.77</v>
      </c>
      <c r="AR156" s="765"/>
      <c r="AS156" s="768">
        <v>3600</v>
      </c>
      <c r="AT156" s="769">
        <v>3405.25</v>
      </c>
      <c r="AU156" s="84"/>
      <c r="AV156" s="779">
        <v>3600</v>
      </c>
      <c r="AW156" s="780">
        <v>3190.44</v>
      </c>
      <c r="AX156" s="84"/>
      <c r="AY156" s="793">
        <v>3600</v>
      </c>
      <c r="AZ156" s="794">
        <v>2958.12</v>
      </c>
      <c r="BA156" s="84"/>
      <c r="BB156" s="802">
        <v>3600</v>
      </c>
      <c r="BC156" s="706">
        <v>2371.31</v>
      </c>
      <c r="BD156" s="803">
        <f t="shared" si="79"/>
        <v>3161.7466666666669</v>
      </c>
      <c r="BE156" s="84"/>
      <c r="BF156" s="660">
        <f t="shared" si="77"/>
        <v>3184.6033333333339</v>
      </c>
      <c r="BG156" s="84"/>
      <c r="BH156" s="416">
        <v>3000</v>
      </c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</row>
    <row r="157" spans="1:168" s="85" customFormat="1" ht="10.35" customHeight="1" x14ac:dyDescent="0.2">
      <c r="A157" s="180" t="s">
        <v>250</v>
      </c>
      <c r="B157" s="301" t="s">
        <v>354</v>
      </c>
      <c r="C157" s="83"/>
      <c r="D157" s="206"/>
      <c r="E157" s="173"/>
      <c r="F157" s="173"/>
      <c r="G157" s="179"/>
      <c r="H157" s="173"/>
      <c r="I157" s="173"/>
      <c r="J157" s="173"/>
      <c r="K157" s="173"/>
      <c r="L157" s="179"/>
      <c r="M157" s="173"/>
      <c r="N157" s="173"/>
      <c r="O157" s="173"/>
      <c r="P157" s="173"/>
      <c r="Q157" s="181"/>
      <c r="R157" s="173"/>
      <c r="S157" s="173"/>
      <c r="T157" s="173"/>
      <c r="U157" s="173"/>
      <c r="V157" s="181"/>
      <c r="W157" s="181"/>
      <c r="X157" s="169"/>
      <c r="Y157" s="169"/>
      <c r="Z157" s="173"/>
      <c r="AA157" s="181"/>
      <c r="AB157" s="181"/>
      <c r="AC157" s="733"/>
      <c r="AD157" s="168"/>
      <c r="AE157" s="169"/>
      <c r="AF157" s="173"/>
      <c r="AG157" s="173"/>
      <c r="AH157" s="181"/>
      <c r="AI157" s="181"/>
      <c r="AJ157" s="733"/>
      <c r="AK157" s="168"/>
      <c r="AL157" s="169"/>
      <c r="AM157" s="173"/>
      <c r="AN157" s="173"/>
      <c r="AO157" s="181"/>
      <c r="AP157" s="236"/>
      <c r="AQ157" s="173"/>
      <c r="AR157" s="765"/>
      <c r="AS157" s="232"/>
      <c r="AT157" s="212"/>
      <c r="AU157" s="84"/>
      <c r="AV157" s="786">
        <v>315630</v>
      </c>
      <c r="AW157" s="787"/>
      <c r="AX157" s="84"/>
      <c r="AY157" s="232">
        <v>371990</v>
      </c>
      <c r="AZ157" s="787">
        <v>0</v>
      </c>
      <c r="BA157" s="84"/>
      <c r="BB157" s="232">
        <v>424834</v>
      </c>
      <c r="BC157" s="173">
        <v>0</v>
      </c>
      <c r="BD157" s="212">
        <f t="shared" si="79"/>
        <v>0</v>
      </c>
      <c r="BE157" s="84"/>
      <c r="BF157" s="817">
        <f>AVERAGE(BB157,AY157,AV157)</f>
        <v>370818</v>
      </c>
      <c r="BG157" s="84"/>
      <c r="BH157" s="416">
        <f>electric!BA48</f>
        <v>413940</v>
      </c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</row>
    <row r="158" spans="1:168" s="84" customFormat="1" ht="13.5" thickBot="1" x14ac:dyDescent="0.25">
      <c r="A158" s="955" t="s">
        <v>68</v>
      </c>
      <c r="B158" s="956" t="s">
        <v>139</v>
      </c>
      <c r="C158" s="957"/>
      <c r="D158" s="958"/>
      <c r="E158" s="880"/>
      <c r="F158" s="880"/>
      <c r="G158" s="959"/>
      <c r="H158" s="880"/>
      <c r="I158" s="880"/>
      <c r="J158" s="880"/>
      <c r="K158" s="880"/>
      <c r="L158" s="959"/>
      <c r="M158" s="880"/>
      <c r="N158" s="880"/>
      <c r="O158" s="880"/>
      <c r="P158" s="880"/>
      <c r="Q158" s="960"/>
      <c r="R158" s="880"/>
      <c r="S158" s="880"/>
      <c r="T158" s="880"/>
      <c r="U158" s="880"/>
      <c r="V158" s="960"/>
      <c r="W158" s="960"/>
      <c r="X158" s="954"/>
      <c r="Y158" s="954"/>
      <c r="Z158" s="880"/>
      <c r="AA158" s="960"/>
      <c r="AB158" s="960"/>
      <c r="AC158" s="961">
        <f>(Y158+O158+T158)/3</f>
        <v>0</v>
      </c>
      <c r="AD158" s="881"/>
      <c r="AE158" s="954"/>
      <c r="AF158" s="880"/>
      <c r="AG158" s="880"/>
      <c r="AH158" s="960"/>
      <c r="AI158" s="960"/>
      <c r="AJ158" s="961">
        <f t="shared" si="75"/>
        <v>0</v>
      </c>
      <c r="AK158" s="881"/>
      <c r="AL158" s="954"/>
      <c r="AM158" s="880"/>
      <c r="AN158" s="880"/>
      <c r="AO158" s="960"/>
      <c r="AP158" s="962"/>
      <c r="AQ158" s="880"/>
      <c r="AR158" s="963"/>
      <c r="AS158" s="964"/>
      <c r="AT158" s="965"/>
      <c r="AU158" s="853"/>
      <c r="AV158" s="966"/>
      <c r="AW158" s="967"/>
      <c r="AX158" s="853"/>
      <c r="AY158" s="964">
        <v>0</v>
      </c>
      <c r="AZ158" s="967">
        <v>0</v>
      </c>
      <c r="BA158" s="853"/>
      <c r="BB158" s="964">
        <v>0</v>
      </c>
      <c r="BC158" s="880">
        <v>0</v>
      </c>
      <c r="BD158" s="965">
        <f t="shared" si="79"/>
        <v>0</v>
      </c>
      <c r="BE158" s="853"/>
      <c r="BF158" s="500">
        <f t="shared" si="77"/>
        <v>0</v>
      </c>
      <c r="BG158" s="853"/>
      <c r="BH158" s="500">
        <v>0</v>
      </c>
    </row>
    <row r="159" spans="1:168" s="82" customFormat="1" ht="10.35" hidden="1" customHeight="1" x14ac:dyDescent="0.2">
      <c r="A159" s="922" t="s">
        <v>68</v>
      </c>
      <c r="B159" s="923" t="s">
        <v>139</v>
      </c>
      <c r="C159" s="104"/>
      <c r="D159" s="924"/>
      <c r="E159" s="925"/>
      <c r="F159" s="925"/>
      <c r="G159" s="926"/>
      <c r="H159" s="925"/>
      <c r="I159" s="925"/>
      <c r="J159" s="925"/>
      <c r="K159" s="925"/>
      <c r="L159" s="926"/>
      <c r="M159" s="925"/>
      <c r="N159" s="925"/>
      <c r="O159" s="925"/>
      <c r="P159" s="925"/>
      <c r="Q159" s="927"/>
      <c r="R159" s="925"/>
      <c r="S159" s="925"/>
      <c r="T159" s="925"/>
      <c r="U159" s="925"/>
      <c r="V159" s="927"/>
      <c r="W159" s="927"/>
      <c r="X159" s="928"/>
      <c r="Y159" s="928">
        <v>-680.6</v>
      </c>
      <c r="Z159" s="925"/>
      <c r="AA159" s="927"/>
      <c r="AB159" s="927"/>
      <c r="AC159" s="929">
        <f>(Y159+O159+T159)/3</f>
        <v>-226.86666666666667</v>
      </c>
      <c r="AD159" s="930"/>
      <c r="AE159" s="928"/>
      <c r="AF159" s="925">
        <v>0</v>
      </c>
      <c r="AG159" s="925"/>
      <c r="AH159" s="927"/>
      <c r="AI159" s="927"/>
      <c r="AJ159" s="929">
        <f t="shared" si="75"/>
        <v>-226.86666666666667</v>
      </c>
      <c r="AK159" s="930"/>
      <c r="AL159" s="928"/>
      <c r="AM159" s="925" t="e">
        <f>(#REF!/#REF!)*12</f>
        <v>#REF!</v>
      </c>
      <c r="AN159" s="925"/>
      <c r="AO159" s="927"/>
      <c r="AP159" s="931"/>
      <c r="AQ159" s="932"/>
      <c r="AR159" s="933"/>
      <c r="AS159" s="934"/>
      <c r="AT159" s="935"/>
      <c r="AU159" s="84"/>
      <c r="AV159" s="936"/>
      <c r="AW159" s="937"/>
      <c r="AX159" s="84"/>
      <c r="AY159" s="938"/>
      <c r="AZ159" s="939"/>
      <c r="BA159" s="84"/>
      <c r="BB159" s="940"/>
      <c r="BC159" s="941">
        <v>0</v>
      </c>
      <c r="BD159" s="942">
        <f t="shared" si="79"/>
        <v>0</v>
      </c>
      <c r="BE159" s="84"/>
      <c r="BF159" s="837" t="e">
        <f>AVERAGE(AQ159,AT159,AW159)</f>
        <v>#DIV/0!</v>
      </c>
      <c r="BG159" s="84"/>
      <c r="BH159" s="418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5"/>
      <c r="DA159" s="105"/>
      <c r="DB159" s="105"/>
      <c r="DC159" s="105"/>
      <c r="DD159" s="105"/>
      <c r="DE159" s="105"/>
      <c r="DF159" s="105"/>
      <c r="DG159" s="105"/>
      <c r="DH159" s="105"/>
      <c r="DI159" s="105"/>
      <c r="DJ159" s="105"/>
      <c r="DK159" s="105"/>
      <c r="DL159" s="105"/>
      <c r="DM159" s="105"/>
      <c r="DN159" s="105"/>
      <c r="DO159" s="105"/>
      <c r="DP159" s="105"/>
      <c r="DQ159" s="105"/>
      <c r="DR159" s="105"/>
      <c r="DS159" s="105"/>
      <c r="DT159" s="105"/>
      <c r="DU159" s="105"/>
      <c r="DV159" s="105"/>
      <c r="DW159" s="105"/>
      <c r="DX159" s="105"/>
      <c r="DY159" s="105"/>
      <c r="DZ159" s="105"/>
      <c r="EA159" s="105"/>
      <c r="EB159" s="105"/>
      <c r="EC159" s="105"/>
      <c r="ED159" s="105"/>
      <c r="EE159" s="105"/>
      <c r="EF159" s="105"/>
      <c r="EG159" s="105"/>
      <c r="EH159" s="105"/>
      <c r="EI159" s="105"/>
      <c r="EJ159" s="105"/>
      <c r="EK159" s="105"/>
      <c r="EL159" s="105"/>
      <c r="EM159" s="105"/>
      <c r="EN159" s="105"/>
      <c r="EO159" s="105"/>
      <c r="EP159" s="105"/>
      <c r="EQ159" s="105"/>
      <c r="ER159" s="105"/>
      <c r="ES159" s="105"/>
      <c r="ET159" s="105"/>
      <c r="EU159" s="105"/>
      <c r="EV159" s="105"/>
      <c r="EW159" s="105"/>
      <c r="EX159" s="105"/>
      <c r="EY159" s="105"/>
      <c r="EZ159" s="105"/>
      <c r="FA159" s="105"/>
      <c r="FB159" s="105"/>
      <c r="FC159" s="105"/>
      <c r="FD159" s="105"/>
      <c r="FE159" s="105"/>
      <c r="FF159" s="105"/>
      <c r="FG159" s="105"/>
      <c r="FH159" s="105"/>
      <c r="FI159" s="105"/>
      <c r="FJ159" s="105"/>
      <c r="FK159" s="105"/>
      <c r="FL159" s="105"/>
    </row>
    <row r="160" spans="1:168" s="89" customFormat="1" ht="10.5" customHeight="1" x14ac:dyDescent="0.2">
      <c r="A160" s="164"/>
      <c r="B160" s="755" t="s">
        <v>6</v>
      </c>
      <c r="C160" s="292"/>
      <c r="D160" s="234">
        <v>230250</v>
      </c>
      <c r="E160" s="176">
        <v>295365.17</v>
      </c>
      <c r="F160" s="176">
        <v>-65115.169999999984</v>
      </c>
      <c r="G160" s="183">
        <v>-0.28280204125950048</v>
      </c>
      <c r="H160" s="176"/>
      <c r="I160" s="176">
        <v>283475</v>
      </c>
      <c r="J160" s="176">
        <v>299827.65999999997</v>
      </c>
      <c r="K160" s="176">
        <v>-16352.659999999974</v>
      </c>
      <c r="L160" s="183">
        <v>-5.7686427374547933E-2</v>
      </c>
      <c r="M160" s="176"/>
      <c r="N160" s="176">
        <v>285850</v>
      </c>
      <c r="O160" s="176">
        <v>286682</v>
      </c>
      <c r="P160" s="176">
        <v>-832</v>
      </c>
      <c r="Q160" s="183">
        <v>-2.9106174567080636E-3</v>
      </c>
      <c r="R160" s="176"/>
      <c r="S160" s="176">
        <v>251625</v>
      </c>
      <c r="T160" s="176">
        <f>SUM(T142:T159)</f>
        <v>12446.26</v>
      </c>
      <c r="U160" s="176">
        <f>S160-T160</f>
        <v>239178.74</v>
      </c>
      <c r="V160" s="183">
        <f>U160/S160</f>
        <v>0.95053647292598109</v>
      </c>
      <c r="W160" s="183"/>
      <c r="X160" s="176">
        <f>SUM(X142:X159)</f>
        <v>0</v>
      </c>
      <c r="Y160" s="176">
        <f>SUM(Y142:Y159)</f>
        <v>11273.41</v>
      </c>
      <c r="Z160" s="176">
        <f>X160-Y160</f>
        <v>-11273.41</v>
      </c>
      <c r="AA160" s="183" t="e">
        <f>Z160/X160</f>
        <v>#DIV/0!</v>
      </c>
      <c r="AB160" s="183"/>
      <c r="AC160" s="707">
        <f>(Y160+O160+T160)/3</f>
        <v>103467.22333333333</v>
      </c>
      <c r="AD160" s="710"/>
      <c r="AE160" s="176">
        <f>SUM(AE142:AE159)</f>
        <v>10395</v>
      </c>
      <c r="AF160" s="176">
        <f>SUM(AF142:AF159)</f>
        <v>11981.080000000002</v>
      </c>
      <c r="AG160" s="176">
        <f>AE160-AF160</f>
        <v>-1586.0800000000017</v>
      </c>
      <c r="AH160" s="183">
        <f>AG160/AE160</f>
        <v>-0.15258104858104876</v>
      </c>
      <c r="AI160" s="183"/>
      <c r="AJ160" s="707">
        <f t="shared" si="75"/>
        <v>11900.25</v>
      </c>
      <c r="AK160" s="710"/>
      <c r="AL160" s="176">
        <f>SUM(AL142:AL159)</f>
        <v>13995</v>
      </c>
      <c r="AM160" s="176">
        <f>SUM(AM142:AM158)</f>
        <v>14265.48</v>
      </c>
      <c r="AN160" s="176">
        <f>AL160-AM160</f>
        <v>-270.47999999999956</v>
      </c>
      <c r="AO160" s="183">
        <f>AN160/AL160</f>
        <v>-1.93269024651661E-2</v>
      </c>
      <c r="AP160" s="708">
        <v>13995</v>
      </c>
      <c r="AQ160" s="709">
        <f>SUM(AQ142:AQ159)</f>
        <v>13241.650000000001</v>
      </c>
      <c r="AR160" s="766"/>
      <c r="AS160" s="770">
        <f>SUM(AS142:AS159)</f>
        <v>12995</v>
      </c>
      <c r="AT160" s="771">
        <f>SUM(AT142:AT159)</f>
        <v>13050.960000000001</v>
      </c>
      <c r="AU160" s="293"/>
      <c r="AV160" s="781">
        <f>SUM(AV142:AV159)</f>
        <v>332280</v>
      </c>
      <c r="AW160" s="782">
        <f>SUM(AW142:AW159)</f>
        <v>14327.94</v>
      </c>
      <c r="AX160" s="293"/>
      <c r="AY160" s="795">
        <f>SUM(AY142:AY159)</f>
        <v>388790</v>
      </c>
      <c r="AZ160" s="796">
        <f>SUM(AZ142:AZ159)</f>
        <v>18233.12</v>
      </c>
      <c r="BA160" s="293"/>
      <c r="BB160" s="804">
        <f>SUM(BB142:BB159)</f>
        <v>446134</v>
      </c>
      <c r="BC160" s="711">
        <f>SUM(BC142:BC159)</f>
        <v>7883.8099999999995</v>
      </c>
      <c r="BD160" s="805">
        <f t="shared" si="79"/>
        <v>10511.746666666666</v>
      </c>
      <c r="BE160" s="84"/>
      <c r="BF160" s="660">
        <v>15204.01</v>
      </c>
      <c r="BG160" s="84"/>
      <c r="BH160" s="489">
        <f>SUM(BH142:BH158)</f>
        <v>428640</v>
      </c>
      <c r="BI160" s="293"/>
      <c r="BJ160" s="293"/>
      <c r="BK160" s="293"/>
      <c r="BL160" s="293"/>
      <c r="BM160" s="293"/>
      <c r="BN160" s="293"/>
      <c r="BO160" s="293"/>
      <c r="BP160" s="293"/>
      <c r="BQ160" s="293"/>
      <c r="BR160" s="293"/>
      <c r="BS160" s="293"/>
      <c r="BT160" s="293"/>
      <c r="BU160" s="293"/>
      <c r="BV160" s="293"/>
      <c r="BW160" s="293"/>
      <c r="BX160" s="293"/>
      <c r="BY160" s="293"/>
      <c r="BZ160" s="293"/>
      <c r="CA160" s="293"/>
      <c r="CB160" s="293"/>
      <c r="CC160" s="293"/>
      <c r="CD160" s="293"/>
      <c r="CE160" s="293"/>
      <c r="CF160" s="293"/>
      <c r="CG160" s="293"/>
      <c r="CH160" s="293"/>
      <c r="CI160" s="293"/>
      <c r="CJ160" s="293"/>
      <c r="CK160" s="293"/>
      <c r="CL160" s="293"/>
      <c r="CM160" s="293"/>
      <c r="CN160" s="293"/>
      <c r="CO160" s="293"/>
      <c r="CP160" s="293"/>
      <c r="CQ160" s="293"/>
      <c r="CR160" s="293"/>
      <c r="CS160" s="293"/>
      <c r="CT160" s="293"/>
      <c r="CU160" s="293"/>
      <c r="CV160" s="293"/>
      <c r="CW160" s="293"/>
      <c r="CX160" s="293"/>
      <c r="CY160" s="293"/>
      <c r="CZ160" s="293"/>
      <c r="DA160" s="293"/>
      <c r="DB160" s="293"/>
      <c r="DC160" s="293"/>
      <c r="DD160" s="293"/>
      <c r="DE160" s="293"/>
      <c r="DF160" s="293"/>
      <c r="DG160" s="293"/>
      <c r="DH160" s="293"/>
      <c r="DI160" s="293"/>
      <c r="DJ160" s="293"/>
      <c r="DK160" s="293"/>
      <c r="DL160" s="293"/>
      <c r="DM160" s="293"/>
      <c r="DN160" s="293"/>
      <c r="DO160" s="293"/>
      <c r="DP160" s="293"/>
      <c r="DQ160" s="293"/>
      <c r="DR160" s="293"/>
      <c r="DS160" s="293"/>
      <c r="DT160" s="293"/>
      <c r="DU160" s="293"/>
      <c r="DV160" s="293"/>
      <c r="DW160" s="293"/>
      <c r="DX160" s="293"/>
      <c r="DY160" s="293"/>
      <c r="DZ160" s="293"/>
      <c r="EA160" s="293"/>
      <c r="EB160" s="293"/>
      <c r="EC160" s="293"/>
      <c r="ED160" s="293"/>
      <c r="EE160" s="293"/>
      <c r="EF160" s="293"/>
      <c r="EG160" s="293"/>
      <c r="EH160" s="293"/>
      <c r="EI160" s="293"/>
      <c r="EJ160" s="293"/>
      <c r="EK160" s="293"/>
      <c r="EL160" s="293"/>
      <c r="EM160" s="293"/>
      <c r="EN160" s="293"/>
      <c r="EO160" s="293"/>
      <c r="EP160" s="293"/>
      <c r="EQ160" s="293"/>
      <c r="ER160" s="293"/>
      <c r="ES160" s="293"/>
      <c r="ET160" s="293"/>
      <c r="EU160" s="293"/>
      <c r="EV160" s="293"/>
      <c r="EW160" s="293"/>
      <c r="EX160" s="293"/>
      <c r="EY160" s="293"/>
      <c r="EZ160" s="293"/>
      <c r="FA160" s="293"/>
      <c r="FB160" s="293"/>
      <c r="FC160" s="293"/>
      <c r="FD160" s="293"/>
      <c r="FE160" s="293"/>
      <c r="FF160" s="293"/>
      <c r="FG160" s="293"/>
      <c r="FH160" s="293"/>
      <c r="FI160" s="293"/>
      <c r="FJ160" s="293"/>
      <c r="FK160" s="293"/>
      <c r="FL160" s="293"/>
    </row>
    <row r="161" spans="1:168" ht="18" customHeight="1" x14ac:dyDescent="0.2">
      <c r="A161" s="4" t="s">
        <v>69</v>
      </c>
      <c r="B161" s="5" t="s">
        <v>140</v>
      </c>
      <c r="C161" s="20"/>
      <c r="D161" s="8"/>
      <c r="E161" s="8"/>
      <c r="F161" s="19"/>
      <c r="G161" s="10"/>
      <c r="H161" s="8"/>
      <c r="I161" s="8"/>
      <c r="J161" s="8"/>
      <c r="K161" s="8"/>
      <c r="L161" s="10"/>
      <c r="M161" s="19"/>
      <c r="N161" s="8"/>
      <c r="O161" s="19"/>
      <c r="P161" s="8"/>
      <c r="Q161" s="10"/>
      <c r="R161" s="25"/>
      <c r="S161" s="25"/>
      <c r="T161" s="8"/>
      <c r="U161" s="8"/>
      <c r="V161" s="10"/>
      <c r="W161" s="19"/>
      <c r="X161" s="78"/>
      <c r="Y161" s="78"/>
      <c r="Z161" s="8"/>
      <c r="AA161" s="10"/>
      <c r="AB161" s="19"/>
      <c r="AC161" s="99"/>
      <c r="AF161" s="8"/>
      <c r="AG161" s="8"/>
      <c r="AH161" s="10"/>
      <c r="AI161" s="19"/>
      <c r="AJ161" s="99"/>
      <c r="AM161" s="8"/>
      <c r="AN161" s="8"/>
      <c r="AO161" s="19"/>
      <c r="AP161" s="246"/>
      <c r="AQ161" s="247"/>
      <c r="AS161" s="255"/>
      <c r="AT161" s="237"/>
      <c r="AU161" s="84"/>
      <c r="AV161" s="264"/>
      <c r="AW161" s="265"/>
      <c r="AX161" s="84"/>
      <c r="AY161" s="386"/>
      <c r="AZ161" s="387"/>
      <c r="BA161" s="84"/>
      <c r="BB161" s="398"/>
      <c r="BC161" s="399"/>
      <c r="BD161" s="400"/>
      <c r="BE161" s="293"/>
      <c r="BF161" s="652"/>
      <c r="BG161" s="293"/>
      <c r="BH161" s="417"/>
    </row>
    <row r="162" spans="1:168" ht="13.5" thickBot="1" x14ac:dyDescent="0.25">
      <c r="A162" s="838" t="s">
        <v>70</v>
      </c>
      <c r="B162" s="839" t="s">
        <v>141</v>
      </c>
      <c r="C162" s="840"/>
      <c r="D162" s="841">
        <v>650</v>
      </c>
      <c r="E162" s="842">
        <v>650</v>
      </c>
      <c r="F162" s="842">
        <f>D162-E162</f>
        <v>0</v>
      </c>
      <c r="G162" s="843">
        <f>F162/D162</f>
        <v>0</v>
      </c>
      <c r="H162" s="842"/>
      <c r="I162" s="842">
        <v>0</v>
      </c>
      <c r="J162" s="842">
        <v>50</v>
      </c>
      <c r="K162" s="842">
        <f>I162-J162</f>
        <v>-50</v>
      </c>
      <c r="L162" s="843" t="e">
        <f>K162/I162</f>
        <v>#DIV/0!</v>
      </c>
      <c r="M162" s="842"/>
      <c r="N162" s="842">
        <v>50</v>
      </c>
      <c r="O162" s="842">
        <v>0</v>
      </c>
      <c r="P162" s="842">
        <f>N162-O162</f>
        <v>50</v>
      </c>
      <c r="Q162" s="844">
        <f>P162/N162</f>
        <v>1</v>
      </c>
      <c r="R162" s="880"/>
      <c r="S162" s="880">
        <v>50</v>
      </c>
      <c r="T162" s="842">
        <v>550</v>
      </c>
      <c r="U162" s="842">
        <f>S162-T162</f>
        <v>-500</v>
      </c>
      <c r="V162" s="844">
        <f>U162/S162</f>
        <v>-10</v>
      </c>
      <c r="W162" s="844"/>
      <c r="X162" s="845">
        <v>50</v>
      </c>
      <c r="Y162" s="845">
        <v>50</v>
      </c>
      <c r="Z162" s="842">
        <f>X162-Y162</f>
        <v>0</v>
      </c>
      <c r="AA162" s="844">
        <f>Z162/X162</f>
        <v>0</v>
      </c>
      <c r="AB162" s="844"/>
      <c r="AC162" s="846">
        <f>(Y162+O162+T162)/3</f>
        <v>200</v>
      </c>
      <c r="AD162" s="847"/>
      <c r="AE162" s="845">
        <v>250</v>
      </c>
      <c r="AF162" s="842">
        <v>1550</v>
      </c>
      <c r="AG162" s="842">
        <f>AE162-AF162</f>
        <v>-1300</v>
      </c>
      <c r="AH162" s="844">
        <f>AG162/AE162</f>
        <v>-5.2</v>
      </c>
      <c r="AI162" s="844"/>
      <c r="AJ162" s="846">
        <f>(AF162+T162+Y162)/3</f>
        <v>716.66666666666663</v>
      </c>
      <c r="AK162" s="847"/>
      <c r="AL162" s="845">
        <v>250</v>
      </c>
      <c r="AM162" s="842">
        <v>50</v>
      </c>
      <c r="AN162" s="842">
        <f>AL162-AM162</f>
        <v>200</v>
      </c>
      <c r="AO162" s="844">
        <f>AN162/AL162</f>
        <v>0.8</v>
      </c>
      <c r="AP162" s="848">
        <v>250</v>
      </c>
      <c r="AQ162" s="849">
        <v>50</v>
      </c>
      <c r="AR162" s="850"/>
      <c r="AS162" s="851">
        <v>250</v>
      </c>
      <c r="AT162" s="852">
        <v>50</v>
      </c>
      <c r="AU162" s="853"/>
      <c r="AV162" s="854">
        <v>250</v>
      </c>
      <c r="AW162" s="855">
        <v>50</v>
      </c>
      <c r="AX162" s="853"/>
      <c r="AY162" s="856">
        <v>100</v>
      </c>
      <c r="AZ162" s="857">
        <v>50</v>
      </c>
      <c r="BA162" s="853"/>
      <c r="BB162" s="858">
        <v>100</v>
      </c>
      <c r="BC162" s="859">
        <v>0</v>
      </c>
      <c r="BD162" s="860">
        <f>(BC162/$BC$4)*12</f>
        <v>0</v>
      </c>
      <c r="BE162" s="853"/>
      <c r="BF162" s="861">
        <f>AVERAGE(AT162,AW162,AZ162)</f>
        <v>50</v>
      </c>
      <c r="BG162" s="853"/>
      <c r="BH162" s="500">
        <v>2050</v>
      </c>
    </row>
    <row r="163" spans="1:168" ht="10.5" hidden="1" customHeight="1" x14ac:dyDescent="0.2">
      <c r="A163" s="943" t="s">
        <v>222</v>
      </c>
      <c r="B163" s="944" t="s">
        <v>221</v>
      </c>
      <c r="D163" s="945"/>
      <c r="E163" s="946"/>
      <c r="F163" s="946"/>
      <c r="G163" s="947"/>
      <c r="H163" s="946"/>
      <c r="I163" s="946"/>
      <c r="J163" s="946"/>
      <c r="K163" s="946"/>
      <c r="L163" s="947"/>
      <c r="M163" s="946"/>
      <c r="N163" s="946"/>
      <c r="O163" s="946"/>
      <c r="P163" s="946"/>
      <c r="Q163" s="948"/>
      <c r="R163" s="949"/>
      <c r="S163" s="949"/>
      <c r="T163" s="946"/>
      <c r="U163" s="946"/>
      <c r="V163" s="948"/>
      <c r="W163" s="948"/>
      <c r="X163" s="950"/>
      <c r="Y163" s="950"/>
      <c r="Z163" s="946"/>
      <c r="AA163" s="948"/>
      <c r="AB163" s="948"/>
      <c r="AC163" s="929"/>
      <c r="AD163" s="951"/>
      <c r="AE163" s="950"/>
      <c r="AF163" s="946"/>
      <c r="AG163" s="946"/>
      <c r="AH163" s="948"/>
      <c r="AI163" s="948"/>
      <c r="AJ163" s="929"/>
      <c r="AK163" s="951"/>
      <c r="AL163" s="950"/>
      <c r="AM163" s="946"/>
      <c r="AN163" s="946"/>
      <c r="AO163" s="948"/>
      <c r="AP163" s="931">
        <v>5000</v>
      </c>
      <c r="AQ163" s="932"/>
      <c r="AR163" s="952"/>
      <c r="AS163" s="934"/>
      <c r="AT163" s="935">
        <v>0</v>
      </c>
      <c r="AU163" s="84"/>
      <c r="AV163" s="936"/>
      <c r="AW163" s="937"/>
      <c r="AX163" s="84"/>
      <c r="AY163" s="938"/>
      <c r="AZ163" s="939"/>
      <c r="BA163" s="84"/>
      <c r="BB163" s="940"/>
      <c r="BC163" s="941"/>
      <c r="BD163" s="942"/>
      <c r="BE163" s="84"/>
      <c r="BF163" s="837">
        <f>AVERAGE(AQ163,AT163,AW163)</f>
        <v>0</v>
      </c>
      <c r="BG163" s="84"/>
      <c r="BH163" s="418"/>
    </row>
    <row r="164" spans="1:168" s="11" customFormat="1" ht="10.5" customHeight="1" x14ac:dyDescent="0.2">
      <c r="A164" s="191"/>
      <c r="B164" s="752" t="s">
        <v>6</v>
      </c>
      <c r="C164" s="20"/>
      <c r="D164" s="758">
        <f>SUM(D162)</f>
        <v>650</v>
      </c>
      <c r="E164" s="197">
        <f>SUM(E162)</f>
        <v>650</v>
      </c>
      <c r="F164" s="197">
        <f>D164-E164</f>
        <v>0</v>
      </c>
      <c r="G164" s="198">
        <f>F164/D164</f>
        <v>0</v>
      </c>
      <c r="H164" s="197"/>
      <c r="I164" s="197">
        <f>SUM(I162)</f>
        <v>0</v>
      </c>
      <c r="J164" s="197">
        <f>SUM(J162)</f>
        <v>50</v>
      </c>
      <c r="K164" s="197">
        <f>I164-J164</f>
        <v>-50</v>
      </c>
      <c r="L164" s="198" t="e">
        <f>K164/I164</f>
        <v>#DIV/0!</v>
      </c>
      <c r="M164" s="197"/>
      <c r="N164" s="197">
        <f>SUM(N162)</f>
        <v>50</v>
      </c>
      <c r="O164" s="197">
        <f>SUM(O162)</f>
        <v>0</v>
      </c>
      <c r="P164" s="197">
        <f>N164-O164</f>
        <v>50</v>
      </c>
      <c r="Q164" s="198">
        <f>P164/N164</f>
        <v>1</v>
      </c>
      <c r="R164" s="176"/>
      <c r="S164" s="176">
        <f>SUM(S162)</f>
        <v>50</v>
      </c>
      <c r="T164" s="176">
        <f>SUM(T162)</f>
        <v>550</v>
      </c>
      <c r="U164" s="197">
        <f>S164-T164</f>
        <v>-500</v>
      </c>
      <c r="V164" s="198">
        <f>U164/S164</f>
        <v>-10</v>
      </c>
      <c r="W164" s="198"/>
      <c r="X164" s="197">
        <f>SUM(X162)</f>
        <v>50</v>
      </c>
      <c r="Y164" s="197">
        <f>SUM(Y162)</f>
        <v>50</v>
      </c>
      <c r="Z164" s="197">
        <f>X164-Y164</f>
        <v>0</v>
      </c>
      <c r="AA164" s="198">
        <f>Z164/X164</f>
        <v>0</v>
      </c>
      <c r="AB164" s="198"/>
      <c r="AC164" s="707">
        <f>(Y164+O164+T164)/3</f>
        <v>200</v>
      </c>
      <c r="AD164" s="300"/>
      <c r="AE164" s="197">
        <f>SUM(AE162)</f>
        <v>250</v>
      </c>
      <c r="AF164" s="197">
        <f>SUM(AF162)</f>
        <v>1550</v>
      </c>
      <c r="AG164" s="197">
        <f>AE164-AF164</f>
        <v>-1300</v>
      </c>
      <c r="AH164" s="198">
        <f>AG164/AE164</f>
        <v>-5.2</v>
      </c>
      <c r="AI164" s="198"/>
      <c r="AJ164" s="707">
        <f>(AF164+T164+Y164)/3</f>
        <v>716.66666666666663</v>
      </c>
      <c r="AK164" s="300"/>
      <c r="AL164" s="197">
        <f>SUM(AL162)</f>
        <v>250</v>
      </c>
      <c r="AM164" s="197">
        <f>SUM(AM162)</f>
        <v>50</v>
      </c>
      <c r="AN164" s="197">
        <f>AL164-AM164</f>
        <v>200</v>
      </c>
      <c r="AO164" s="198">
        <f>AN164/AL164</f>
        <v>0.8</v>
      </c>
      <c r="AP164" s="708">
        <v>5250</v>
      </c>
      <c r="AQ164" s="709">
        <f>SUM(AQ162:AQ162)</f>
        <v>50</v>
      </c>
      <c r="AR164" s="763"/>
      <c r="AS164" s="770">
        <f>SUM(AS162:AS162)</f>
        <v>250</v>
      </c>
      <c r="AT164" s="771">
        <f>SUM(AT162:AT162)</f>
        <v>50</v>
      </c>
      <c r="AU164" s="293"/>
      <c r="AV164" s="781">
        <f>SUM(AV162)</f>
        <v>250</v>
      </c>
      <c r="AW164" s="782">
        <f>SUM(AW162)</f>
        <v>50</v>
      </c>
      <c r="AX164" s="293"/>
      <c r="AY164" s="795">
        <f>SUM(AY162)</f>
        <v>100</v>
      </c>
      <c r="AZ164" s="796">
        <f>SUM(AZ162)</f>
        <v>50</v>
      </c>
      <c r="BA164" s="293"/>
      <c r="BB164" s="804">
        <f>SUM(BB162)</f>
        <v>100</v>
      </c>
      <c r="BC164" s="711">
        <f>SUM(BC162)</f>
        <v>0</v>
      </c>
      <c r="BD164" s="805">
        <f>(BC164/$BC$4)*12</f>
        <v>0</v>
      </c>
      <c r="BE164" s="84"/>
      <c r="BF164" s="660">
        <f>AVERAGE(AQ164,AT164,AW164)</f>
        <v>50</v>
      </c>
      <c r="BG164" s="84"/>
      <c r="BH164" s="489">
        <f>(BH162)</f>
        <v>2050</v>
      </c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</row>
    <row r="165" spans="1:168" ht="18" customHeight="1" x14ac:dyDescent="0.2">
      <c r="A165" s="4" t="s">
        <v>71</v>
      </c>
      <c r="B165" s="5" t="s">
        <v>142</v>
      </c>
      <c r="C165" s="20"/>
      <c r="D165" s="8"/>
      <c r="E165" s="8"/>
      <c r="F165" s="19"/>
      <c r="G165" s="10"/>
      <c r="H165" s="8"/>
      <c r="I165" s="8"/>
      <c r="J165" s="8"/>
      <c r="K165" s="8"/>
      <c r="L165" s="10"/>
      <c r="M165" s="19"/>
      <c r="N165" s="8"/>
      <c r="O165" s="19"/>
      <c r="P165" s="8"/>
      <c r="Q165" s="10"/>
      <c r="R165" s="25"/>
      <c r="S165" s="25"/>
      <c r="T165" s="8"/>
      <c r="U165" s="8"/>
      <c r="V165" s="10"/>
      <c r="W165" s="19"/>
      <c r="X165" s="78"/>
      <c r="Y165" s="78"/>
      <c r="Z165" s="8"/>
      <c r="AA165" s="10"/>
      <c r="AB165" s="19"/>
      <c r="AC165" s="99"/>
      <c r="AF165" s="8"/>
      <c r="AG165" s="8"/>
      <c r="AH165" s="10"/>
      <c r="AI165" s="19"/>
      <c r="AJ165" s="99"/>
      <c r="AM165" s="8"/>
      <c r="AN165" s="8"/>
      <c r="AO165" s="19"/>
      <c r="AP165" s="246"/>
      <c r="AQ165" s="247"/>
      <c r="AS165" s="255"/>
      <c r="AT165" s="237"/>
      <c r="AU165" s="84"/>
      <c r="AV165" s="264"/>
      <c r="AW165" s="265"/>
      <c r="AX165" s="84"/>
      <c r="AY165" s="386"/>
      <c r="AZ165" s="387"/>
      <c r="BA165" s="84"/>
      <c r="BB165" s="398"/>
      <c r="BC165" s="399"/>
      <c r="BD165" s="400"/>
      <c r="BE165" s="293"/>
      <c r="BF165" s="652"/>
      <c r="BG165" s="293"/>
      <c r="BH165" s="417"/>
    </row>
    <row r="166" spans="1:168" x14ac:dyDescent="0.2">
      <c r="A166" s="195" t="s">
        <v>72</v>
      </c>
      <c r="B166" s="302" t="s">
        <v>92</v>
      </c>
      <c r="D166" s="757">
        <v>650</v>
      </c>
      <c r="E166" s="172">
        <v>1056.3800000000001</v>
      </c>
      <c r="F166" s="172">
        <f>D166-E166</f>
        <v>-406.38000000000011</v>
      </c>
      <c r="G166" s="174">
        <f>F166/D166</f>
        <v>-0.6252000000000002</v>
      </c>
      <c r="H166" s="172"/>
      <c r="I166" s="172">
        <v>500</v>
      </c>
      <c r="J166" s="172">
        <v>471.93</v>
      </c>
      <c r="K166" s="172">
        <f>I166-J166</f>
        <v>28.069999999999993</v>
      </c>
      <c r="L166" s="174">
        <f>K166/I166</f>
        <v>5.6139999999999989E-2</v>
      </c>
      <c r="M166" s="172"/>
      <c r="N166" s="172">
        <v>500</v>
      </c>
      <c r="O166" s="172">
        <v>708.38</v>
      </c>
      <c r="P166" s="172">
        <f>N166-O166</f>
        <v>-208.38</v>
      </c>
      <c r="Q166" s="196">
        <f>P166/N166</f>
        <v>-0.41675999999999996</v>
      </c>
      <c r="R166" s="173"/>
      <c r="S166" s="173">
        <v>500</v>
      </c>
      <c r="T166" s="172">
        <v>831.42</v>
      </c>
      <c r="U166" s="172">
        <f>S166-T166</f>
        <v>-331.41999999999996</v>
      </c>
      <c r="V166" s="196">
        <f>U166/S166</f>
        <v>-0.66283999999999987</v>
      </c>
      <c r="W166" s="196"/>
      <c r="X166" s="190">
        <v>0</v>
      </c>
      <c r="Y166" s="190">
        <v>2213.12</v>
      </c>
      <c r="Z166" s="172">
        <f>X166-Y166</f>
        <v>-2213.12</v>
      </c>
      <c r="AA166" s="196" t="e">
        <f>Z166/X166</f>
        <v>#DIV/0!</v>
      </c>
      <c r="AB166" s="196"/>
      <c r="AC166" s="702">
        <f>(Y166+O166+T166)/3</f>
        <v>1250.9733333333334</v>
      </c>
      <c r="AD166" s="187"/>
      <c r="AE166" s="190">
        <v>1500</v>
      </c>
      <c r="AF166" s="172">
        <v>1214.6600000000001</v>
      </c>
      <c r="AG166" s="172">
        <f>AE166-AF166</f>
        <v>285.33999999999992</v>
      </c>
      <c r="AH166" s="196">
        <f>AG166/AE166</f>
        <v>0.1902266666666666</v>
      </c>
      <c r="AI166" s="196"/>
      <c r="AJ166" s="702">
        <f>(AF166+T166+Y166)/3</f>
        <v>1419.7333333333333</v>
      </c>
      <c r="AK166" s="187"/>
      <c r="AL166" s="190">
        <v>1500</v>
      </c>
      <c r="AM166" s="172">
        <v>1621.86</v>
      </c>
      <c r="AN166" s="172">
        <f>AL166-AM166</f>
        <v>-121.8599999999999</v>
      </c>
      <c r="AO166" s="196">
        <f>AN166/AL166</f>
        <v>-8.1239999999999937E-2</v>
      </c>
      <c r="AP166" s="703">
        <v>1500</v>
      </c>
      <c r="AQ166" s="704">
        <v>1048.45</v>
      </c>
      <c r="AR166" s="204"/>
      <c r="AS166" s="768">
        <v>1500</v>
      </c>
      <c r="AT166" s="769">
        <v>1441.12</v>
      </c>
      <c r="AU166" s="84"/>
      <c r="AV166" s="779">
        <v>1250</v>
      </c>
      <c r="AW166" s="780">
        <v>972.75</v>
      </c>
      <c r="AX166" s="84"/>
      <c r="AY166" s="793">
        <v>1250</v>
      </c>
      <c r="AZ166" s="794">
        <v>1185.75</v>
      </c>
      <c r="BA166" s="84"/>
      <c r="BB166" s="802">
        <v>1250</v>
      </c>
      <c r="BC166" s="706">
        <v>4406.13</v>
      </c>
      <c r="BD166" s="803">
        <f>(BC166/$BC$4)*12</f>
        <v>5874.84</v>
      </c>
      <c r="BE166" s="84"/>
      <c r="BF166" s="660">
        <f>AVERAGE(AT166,AW166,AZ166)</f>
        <v>1199.8733333333332</v>
      </c>
      <c r="BG166" s="84"/>
      <c r="BH166" s="416">
        <v>1000</v>
      </c>
    </row>
    <row r="167" spans="1:168" x14ac:dyDescent="0.2">
      <c r="A167" s="195" t="s">
        <v>73</v>
      </c>
      <c r="B167" s="302" t="s">
        <v>111</v>
      </c>
      <c r="D167" s="757">
        <v>0</v>
      </c>
      <c r="E167" s="172">
        <v>0</v>
      </c>
      <c r="F167" s="172">
        <f>D167-E167</f>
        <v>0</v>
      </c>
      <c r="G167" s="174" t="e">
        <f>F167/D167</f>
        <v>#DIV/0!</v>
      </c>
      <c r="H167" s="172"/>
      <c r="I167" s="172">
        <v>0</v>
      </c>
      <c r="J167" s="172">
        <v>0</v>
      </c>
      <c r="K167" s="172">
        <f>I167-J167</f>
        <v>0</v>
      </c>
      <c r="L167" s="174" t="e">
        <f>K167/I167</f>
        <v>#DIV/0!</v>
      </c>
      <c r="M167" s="172"/>
      <c r="N167" s="172">
        <v>0</v>
      </c>
      <c r="O167" s="172">
        <v>0</v>
      </c>
      <c r="P167" s="172">
        <f>N167-O167</f>
        <v>0</v>
      </c>
      <c r="Q167" s="196" t="e">
        <f>P167/N167</f>
        <v>#DIV/0!</v>
      </c>
      <c r="R167" s="173"/>
      <c r="S167" s="173">
        <v>0</v>
      </c>
      <c r="T167" s="172">
        <v>0</v>
      </c>
      <c r="U167" s="172">
        <f>S167-T167</f>
        <v>0</v>
      </c>
      <c r="V167" s="196" t="e">
        <f>U167/S167</f>
        <v>#DIV/0!</v>
      </c>
      <c r="W167" s="196"/>
      <c r="X167" s="190">
        <v>0</v>
      </c>
      <c r="Y167" s="190">
        <v>0</v>
      </c>
      <c r="Z167" s="172">
        <f>X167-Y167</f>
        <v>0</v>
      </c>
      <c r="AA167" s="196" t="e">
        <f>Z167/X167</f>
        <v>#DIV/0!</v>
      </c>
      <c r="AB167" s="196"/>
      <c r="AC167" s="702">
        <f>(Y167+O167+T167)/3</f>
        <v>0</v>
      </c>
      <c r="AD167" s="187"/>
      <c r="AE167" s="190">
        <v>0</v>
      </c>
      <c r="AF167" s="172">
        <v>0</v>
      </c>
      <c r="AG167" s="172">
        <f>AE167-AF167</f>
        <v>0</v>
      </c>
      <c r="AH167" s="196" t="e">
        <f>AG167/AE167</f>
        <v>#DIV/0!</v>
      </c>
      <c r="AI167" s="196"/>
      <c r="AJ167" s="702">
        <f>(AF167+T167+Y167)/3</f>
        <v>0</v>
      </c>
      <c r="AK167" s="187"/>
      <c r="AL167" s="190">
        <v>0</v>
      </c>
      <c r="AM167" s="172">
        <v>50</v>
      </c>
      <c r="AN167" s="172">
        <f>AL167-AM167</f>
        <v>-50</v>
      </c>
      <c r="AO167" s="196" t="e">
        <f>AN167/AL167</f>
        <v>#DIV/0!</v>
      </c>
      <c r="AP167" s="703">
        <v>0</v>
      </c>
      <c r="AQ167" s="704">
        <v>95.13</v>
      </c>
      <c r="AR167" s="204"/>
      <c r="AS167" s="768">
        <v>150</v>
      </c>
      <c r="AT167" s="769">
        <v>0</v>
      </c>
      <c r="AU167" s="84"/>
      <c r="AV167" s="779">
        <v>600</v>
      </c>
      <c r="AW167" s="780">
        <v>0</v>
      </c>
      <c r="AX167" s="84"/>
      <c r="AY167" s="793">
        <v>0</v>
      </c>
      <c r="AZ167" s="794">
        <v>0</v>
      </c>
      <c r="BA167" s="84"/>
      <c r="BB167" s="802">
        <v>0</v>
      </c>
      <c r="BC167" s="706">
        <v>0</v>
      </c>
      <c r="BD167" s="803">
        <f>(BC167/$BC$4)*12</f>
        <v>0</v>
      </c>
      <c r="BE167" s="84"/>
      <c r="BF167" s="660">
        <f>AVERAGE(AT167,AW167,AZ167)</f>
        <v>0</v>
      </c>
      <c r="BG167" s="84"/>
      <c r="BH167" s="416"/>
    </row>
    <row r="168" spans="1:168" x14ac:dyDescent="0.2">
      <c r="A168" s="195" t="s">
        <v>74</v>
      </c>
      <c r="B168" s="302" t="s">
        <v>130</v>
      </c>
      <c r="D168" s="757">
        <v>1000</v>
      </c>
      <c r="E168" s="172">
        <v>3814.79</v>
      </c>
      <c r="F168" s="172">
        <f>D168-E168</f>
        <v>-2814.79</v>
      </c>
      <c r="G168" s="174">
        <f>F168/D168</f>
        <v>-2.8147899999999999</v>
      </c>
      <c r="H168" s="172"/>
      <c r="I168" s="172">
        <v>0</v>
      </c>
      <c r="J168" s="172">
        <v>2217.6</v>
      </c>
      <c r="K168" s="172">
        <f>I168-J168</f>
        <v>-2217.6</v>
      </c>
      <c r="L168" s="174" t="e">
        <f>K168/I168</f>
        <v>#DIV/0!</v>
      </c>
      <c r="M168" s="172"/>
      <c r="N168" s="173">
        <v>500</v>
      </c>
      <c r="O168" s="172">
        <v>3874.55</v>
      </c>
      <c r="P168" s="172">
        <f>N168-O168</f>
        <v>-3374.55</v>
      </c>
      <c r="Q168" s="196">
        <f>P168/N168</f>
        <v>-6.7491000000000003</v>
      </c>
      <c r="R168" s="173"/>
      <c r="S168" s="173">
        <v>1000</v>
      </c>
      <c r="T168" s="172">
        <v>0</v>
      </c>
      <c r="U168" s="172">
        <f>S168-T168</f>
        <v>1000</v>
      </c>
      <c r="V168" s="196">
        <f>U168/S168</f>
        <v>1</v>
      </c>
      <c r="W168" s="196"/>
      <c r="X168" s="190">
        <v>1000</v>
      </c>
      <c r="Y168" s="190">
        <v>0</v>
      </c>
      <c r="Z168" s="172">
        <f>X168-Y168</f>
        <v>1000</v>
      </c>
      <c r="AA168" s="196">
        <f>Z168/X168</f>
        <v>1</v>
      </c>
      <c r="AB168" s="196"/>
      <c r="AC168" s="702">
        <f>(Y168+O168+T168)/3</f>
        <v>1291.5166666666667</v>
      </c>
      <c r="AD168" s="187"/>
      <c r="AE168" s="190">
        <v>1000</v>
      </c>
      <c r="AF168" s="172">
        <v>0</v>
      </c>
      <c r="AG168" s="172">
        <f>AE168-AF168</f>
        <v>1000</v>
      </c>
      <c r="AH168" s="196">
        <f>AG168/AE168</f>
        <v>1</v>
      </c>
      <c r="AI168" s="196"/>
      <c r="AJ168" s="702">
        <f>(AF168+T168+Y168)/3</f>
        <v>0</v>
      </c>
      <c r="AK168" s="187"/>
      <c r="AL168" s="190">
        <v>1000</v>
      </c>
      <c r="AM168" s="172">
        <v>0</v>
      </c>
      <c r="AN168" s="172">
        <f>AL168-AM168</f>
        <v>1000</v>
      </c>
      <c r="AO168" s="196">
        <f>AN168/AL168</f>
        <v>1</v>
      </c>
      <c r="AP168" s="703">
        <v>4000</v>
      </c>
      <c r="AQ168" s="704">
        <v>0</v>
      </c>
      <c r="AR168" s="204"/>
      <c r="AS168" s="768">
        <v>2000</v>
      </c>
      <c r="AT168" s="769">
        <v>0</v>
      </c>
      <c r="AU168" s="84"/>
      <c r="AV168" s="779">
        <v>19966.82</v>
      </c>
      <c r="AW168" s="780">
        <v>392.51</v>
      </c>
      <c r="AX168" s="84"/>
      <c r="AY168" s="793">
        <v>20000</v>
      </c>
      <c r="AZ168" s="794">
        <v>7060</v>
      </c>
      <c r="BA168" s="84"/>
      <c r="BB168" s="802">
        <v>20000</v>
      </c>
      <c r="BC168" s="706">
        <v>0</v>
      </c>
      <c r="BD168" s="803">
        <f>(BC168/$BC$4)*12</f>
        <v>0</v>
      </c>
      <c r="BE168" s="84"/>
      <c r="BF168" s="660">
        <f>AVERAGE(AT168,AW168,AZ168)</f>
        <v>2484.17</v>
      </c>
      <c r="BG168" s="84"/>
      <c r="BH168" s="416">
        <v>20220</v>
      </c>
    </row>
    <row r="169" spans="1:168" ht="13.5" thickBot="1" x14ac:dyDescent="0.25">
      <c r="A169" s="968" t="s">
        <v>251</v>
      </c>
      <c r="B169" s="839" t="s">
        <v>252</v>
      </c>
      <c r="C169" s="840"/>
      <c r="D169" s="841"/>
      <c r="E169" s="842"/>
      <c r="F169" s="842"/>
      <c r="G169" s="843"/>
      <c r="H169" s="842"/>
      <c r="I169" s="842"/>
      <c r="J169" s="842"/>
      <c r="K169" s="842"/>
      <c r="L169" s="843"/>
      <c r="M169" s="842"/>
      <c r="N169" s="880"/>
      <c r="O169" s="842"/>
      <c r="P169" s="842"/>
      <c r="Q169" s="844"/>
      <c r="R169" s="880"/>
      <c r="S169" s="880"/>
      <c r="T169" s="842"/>
      <c r="U169" s="842"/>
      <c r="V169" s="844"/>
      <c r="W169" s="844"/>
      <c r="X169" s="845"/>
      <c r="Y169" s="845"/>
      <c r="Z169" s="842"/>
      <c r="AA169" s="844"/>
      <c r="AB169" s="844"/>
      <c r="AC169" s="846"/>
      <c r="AD169" s="847"/>
      <c r="AE169" s="845"/>
      <c r="AF169" s="842"/>
      <c r="AG169" s="842"/>
      <c r="AH169" s="844"/>
      <c r="AI169" s="844"/>
      <c r="AJ169" s="846"/>
      <c r="AK169" s="847"/>
      <c r="AL169" s="845"/>
      <c r="AM169" s="842"/>
      <c r="AN169" s="842"/>
      <c r="AO169" s="844"/>
      <c r="AP169" s="848"/>
      <c r="AQ169" s="849"/>
      <c r="AR169" s="850"/>
      <c r="AS169" s="851"/>
      <c r="AT169" s="852"/>
      <c r="AU169" s="853"/>
      <c r="AV169" s="854"/>
      <c r="AW169" s="855"/>
      <c r="AX169" s="853"/>
      <c r="AY169" s="856">
        <v>0</v>
      </c>
      <c r="AZ169" s="857">
        <v>24390.26</v>
      </c>
      <c r="BA169" s="853"/>
      <c r="BB169" s="858">
        <v>500</v>
      </c>
      <c r="BC169" s="859">
        <v>0</v>
      </c>
      <c r="BD169" s="860">
        <f>(BC169/$BC$4)*12</f>
        <v>0</v>
      </c>
      <c r="BE169" s="853"/>
      <c r="BF169" s="861">
        <f>AVERAGE(AT169,AW169,AZ169)</f>
        <v>24390.26</v>
      </c>
      <c r="BG169" s="853"/>
      <c r="BH169" s="500">
        <v>0</v>
      </c>
    </row>
    <row r="170" spans="1:168" s="11" customFormat="1" ht="10.5" customHeight="1" x14ac:dyDescent="0.2">
      <c r="A170" s="820"/>
      <c r="B170" s="329" t="s">
        <v>6</v>
      </c>
      <c r="C170" s="20"/>
      <c r="D170" s="109">
        <f>SUM(D166:D168)</f>
        <v>1650</v>
      </c>
      <c r="E170" s="821">
        <f>SUM(E166:E168)</f>
        <v>4871.17</v>
      </c>
      <c r="F170" s="821">
        <f>D170-E170</f>
        <v>-3221.17</v>
      </c>
      <c r="G170" s="822">
        <f>F170/D170</f>
        <v>-1.9522242424242424</v>
      </c>
      <c r="H170" s="821"/>
      <c r="I170" s="821">
        <f>SUM(I166:I168)</f>
        <v>500</v>
      </c>
      <c r="J170" s="821">
        <f>SUM(J166:J168)</f>
        <v>2689.5299999999997</v>
      </c>
      <c r="K170" s="821">
        <f>I170-J170</f>
        <v>-2189.5299999999997</v>
      </c>
      <c r="L170" s="822">
        <f>K170/I170</f>
        <v>-4.3790599999999991</v>
      </c>
      <c r="M170" s="821"/>
      <c r="N170" s="821">
        <f>SUM(N166:N168)</f>
        <v>1000</v>
      </c>
      <c r="O170" s="821">
        <f>SUM(O166:O168)</f>
        <v>4582.93</v>
      </c>
      <c r="P170" s="821">
        <f>N170-O170</f>
        <v>-3582.9300000000003</v>
      </c>
      <c r="Q170" s="822">
        <f>P170/N170</f>
        <v>-3.5829300000000002</v>
      </c>
      <c r="R170" s="877"/>
      <c r="S170" s="877">
        <f>SUM(S166:S168)</f>
        <v>1500</v>
      </c>
      <c r="T170" s="877">
        <f>SUM(T166:T168)</f>
        <v>831.42</v>
      </c>
      <c r="U170" s="821">
        <f>S170-T170</f>
        <v>668.58</v>
      </c>
      <c r="V170" s="822">
        <f>U170/S170</f>
        <v>0.44572000000000001</v>
      </c>
      <c r="W170" s="822"/>
      <c r="X170" s="821">
        <f>SUM(X166:X168)</f>
        <v>1000</v>
      </c>
      <c r="Y170" s="821">
        <f>SUM(Y166:Y168)</f>
        <v>2213.12</v>
      </c>
      <c r="Z170" s="821">
        <f>X170-Y170</f>
        <v>-1213.1199999999999</v>
      </c>
      <c r="AA170" s="822">
        <f>Z170/X170</f>
        <v>-1.21312</v>
      </c>
      <c r="AB170" s="822"/>
      <c r="AC170" s="823">
        <f>(Y170+O170+T170)/3</f>
        <v>2542.4900000000002</v>
      </c>
      <c r="AD170" s="824"/>
      <c r="AE170" s="821">
        <f>SUM(AE166:AE168)</f>
        <v>2500</v>
      </c>
      <c r="AF170" s="821">
        <f>SUM(AF166:AF168)</f>
        <v>1214.6600000000001</v>
      </c>
      <c r="AG170" s="821">
        <f>AE170-AF170</f>
        <v>1285.3399999999999</v>
      </c>
      <c r="AH170" s="822">
        <f>AG170/AE170</f>
        <v>0.51413599999999993</v>
      </c>
      <c r="AI170" s="822"/>
      <c r="AJ170" s="823">
        <f>(AF170+T170+Y170)/3</f>
        <v>1419.7333333333333</v>
      </c>
      <c r="AK170" s="824"/>
      <c r="AL170" s="821">
        <f>SUM(AL166:AL168)</f>
        <v>2500</v>
      </c>
      <c r="AM170" s="821">
        <f>SUM(AM166:AM168)</f>
        <v>1671.86</v>
      </c>
      <c r="AN170" s="821">
        <f>AL170-AM170</f>
        <v>828.1400000000001</v>
      </c>
      <c r="AO170" s="822">
        <f>AN170/AL170</f>
        <v>0.33125600000000005</v>
      </c>
      <c r="AP170" s="825">
        <v>5500</v>
      </c>
      <c r="AQ170" s="826">
        <f>SUM(AQ166:AQ168)</f>
        <v>1143.58</v>
      </c>
      <c r="AR170" s="827"/>
      <c r="AS170" s="828">
        <f>SUM(AS166:AS168)</f>
        <v>3650</v>
      </c>
      <c r="AT170" s="829">
        <f>SUM(AT166:AT168)</f>
        <v>1441.12</v>
      </c>
      <c r="AU170" s="293"/>
      <c r="AV170" s="830">
        <f>SUM(AV166:AV168)</f>
        <v>21816.82</v>
      </c>
      <c r="AW170" s="831">
        <f>SUM(AW166:AW168)</f>
        <v>1365.26</v>
      </c>
      <c r="AX170" s="293"/>
      <c r="AY170" s="832">
        <f>SUM(AY166:AY169)</f>
        <v>21250</v>
      </c>
      <c r="AZ170" s="833">
        <f>SUM(AZ166:AZ169)</f>
        <v>32636.01</v>
      </c>
      <c r="BA170" s="293"/>
      <c r="BB170" s="834">
        <f>SUM(BB166:BB169)</f>
        <v>21750</v>
      </c>
      <c r="BC170" s="835">
        <f>SUM(BC166:BC169)</f>
        <v>4406.13</v>
      </c>
      <c r="BD170" s="836">
        <f>(BC170/$BC$4)*12</f>
        <v>5874.84</v>
      </c>
      <c r="BE170" s="84"/>
      <c r="BF170" s="837">
        <f>SUM(BF166:BF169)</f>
        <v>28074.30333333333</v>
      </c>
      <c r="BG170" s="84"/>
      <c r="BH170" s="427">
        <f>SUM(BH166:BH169)</f>
        <v>21220</v>
      </c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</row>
    <row r="171" spans="1:168" ht="18" customHeight="1" x14ac:dyDescent="0.2">
      <c r="A171" s="4" t="s">
        <v>75</v>
      </c>
      <c r="B171" s="5" t="s">
        <v>143</v>
      </c>
      <c r="C171" s="20"/>
      <c r="D171" s="8"/>
      <c r="E171" s="8"/>
      <c r="F171" s="19"/>
      <c r="G171" s="10"/>
      <c r="H171" s="8"/>
      <c r="I171" s="8"/>
      <c r="J171" s="8"/>
      <c r="K171" s="8"/>
      <c r="L171" s="10"/>
      <c r="M171" s="19"/>
      <c r="N171" s="8"/>
      <c r="O171" s="19"/>
      <c r="P171" s="8"/>
      <c r="Q171" s="10"/>
      <c r="R171" s="25"/>
      <c r="S171" s="25"/>
      <c r="T171" s="8"/>
      <c r="U171" s="8"/>
      <c r="V171" s="10"/>
      <c r="W171" s="19"/>
      <c r="X171" s="78"/>
      <c r="Y171" s="78"/>
      <c r="Z171" s="8"/>
      <c r="AA171" s="10"/>
      <c r="AB171" s="19"/>
      <c r="AC171" s="99"/>
      <c r="AF171" s="8"/>
      <c r="AG171" s="8"/>
      <c r="AH171" s="10"/>
      <c r="AI171" s="19"/>
      <c r="AJ171" s="99"/>
      <c r="AM171" s="8"/>
      <c r="AN171" s="8"/>
      <c r="AO171" s="19"/>
      <c r="AP171" s="246"/>
      <c r="AQ171" s="247"/>
      <c r="AS171" s="255"/>
      <c r="AT171" s="237"/>
      <c r="AU171" s="84"/>
      <c r="AV171" s="264"/>
      <c r="AW171" s="265"/>
      <c r="AX171" s="84"/>
      <c r="AY171" s="386"/>
      <c r="AZ171" s="387"/>
      <c r="BA171" s="84"/>
      <c r="BB171" s="398"/>
      <c r="BC171" s="399"/>
      <c r="BD171" s="400"/>
      <c r="BE171" s="293"/>
      <c r="BF171" s="652"/>
      <c r="BG171" s="293"/>
      <c r="BH171" s="417"/>
    </row>
    <row r="172" spans="1:168" ht="10.5" customHeight="1" x14ac:dyDescent="0.2">
      <c r="A172" s="195" t="s">
        <v>76</v>
      </c>
      <c r="B172" s="753" t="s">
        <v>173</v>
      </c>
      <c r="D172" s="757">
        <v>975</v>
      </c>
      <c r="E172" s="172">
        <v>0</v>
      </c>
      <c r="F172" s="172">
        <f>D172-E172</f>
        <v>975</v>
      </c>
      <c r="G172" s="174">
        <f>F172/D172</f>
        <v>1</v>
      </c>
      <c r="H172" s="172"/>
      <c r="I172" s="172">
        <v>975</v>
      </c>
      <c r="J172" s="172">
        <v>450</v>
      </c>
      <c r="K172" s="172">
        <f>I172-J172</f>
        <v>525</v>
      </c>
      <c r="L172" s="174">
        <f>K172/I172</f>
        <v>0.53846153846153844</v>
      </c>
      <c r="M172" s="172"/>
      <c r="N172" s="172">
        <v>450</v>
      </c>
      <c r="O172" s="172">
        <v>894</v>
      </c>
      <c r="P172" s="172">
        <f>N172-O172</f>
        <v>-444</v>
      </c>
      <c r="Q172" s="196">
        <f>P172/N172</f>
        <v>-0.98666666666666669</v>
      </c>
      <c r="R172" s="173"/>
      <c r="S172" s="173">
        <v>700</v>
      </c>
      <c r="T172" s="172">
        <v>0</v>
      </c>
      <c r="U172" s="172">
        <f>S172-T172</f>
        <v>700</v>
      </c>
      <c r="V172" s="196">
        <f>U172/S172</f>
        <v>1</v>
      </c>
      <c r="W172" s="196"/>
      <c r="X172" s="190">
        <v>750</v>
      </c>
      <c r="Y172" s="190">
        <v>0</v>
      </c>
      <c r="Z172" s="172">
        <f>X172-Y172</f>
        <v>750</v>
      </c>
      <c r="AA172" s="196">
        <f>Z172/X172</f>
        <v>1</v>
      </c>
      <c r="AB172" s="196"/>
      <c r="AC172" s="702">
        <f t="shared" ref="AC172:AC185" si="80">(Y172+O172+T172)/3</f>
        <v>298</v>
      </c>
      <c r="AD172" s="187"/>
      <c r="AE172" s="190">
        <v>0</v>
      </c>
      <c r="AF172" s="172">
        <v>0</v>
      </c>
      <c r="AG172" s="172">
        <f>AE172-AF172</f>
        <v>0</v>
      </c>
      <c r="AH172" s="196" t="e">
        <f>AG172/AE172</f>
        <v>#DIV/0!</v>
      </c>
      <c r="AI172" s="196"/>
      <c r="AJ172" s="702">
        <f>(AF172+T172+Y172)/3</f>
        <v>0</v>
      </c>
      <c r="AK172" s="187"/>
      <c r="AL172" s="190">
        <v>0</v>
      </c>
      <c r="AM172" s="172">
        <v>156.96</v>
      </c>
      <c r="AN172" s="172">
        <f>AL172-AM172</f>
        <v>-156.96</v>
      </c>
      <c r="AO172" s="196" t="e">
        <f>AN172/AL172</f>
        <v>#DIV/0!</v>
      </c>
      <c r="AP172" s="703">
        <v>300</v>
      </c>
      <c r="AQ172" s="704">
        <v>0</v>
      </c>
      <c r="AR172" s="204"/>
      <c r="AS172" s="768">
        <v>300</v>
      </c>
      <c r="AT172" s="769">
        <v>84.05</v>
      </c>
      <c r="AU172" s="84"/>
      <c r="AV172" s="779">
        <v>500</v>
      </c>
      <c r="AW172" s="780">
        <v>255.85</v>
      </c>
      <c r="AX172" s="84"/>
      <c r="AY172" s="793">
        <v>500</v>
      </c>
      <c r="AZ172" s="794">
        <v>441.1</v>
      </c>
      <c r="BA172" s="84"/>
      <c r="BB172" s="802">
        <v>500</v>
      </c>
      <c r="BC172" s="706">
        <v>102.2</v>
      </c>
      <c r="BD172" s="803">
        <f>(BC172/$BC$4)*12</f>
        <v>136.26666666666668</v>
      </c>
      <c r="BE172" s="84"/>
      <c r="BF172" s="660">
        <f>AVERAGE(AT172,AW172,AZ172)</f>
        <v>260.33333333333331</v>
      </c>
      <c r="BG172" s="84"/>
      <c r="BH172" s="416">
        <v>500</v>
      </c>
    </row>
    <row r="173" spans="1:168" x14ac:dyDescent="0.2">
      <c r="A173" s="195" t="s">
        <v>77</v>
      </c>
      <c r="B173" s="302" t="s">
        <v>144</v>
      </c>
      <c r="D173" s="757">
        <v>4800</v>
      </c>
      <c r="E173" s="172">
        <v>4750</v>
      </c>
      <c r="F173" s="172">
        <f>D173-E173</f>
        <v>50</v>
      </c>
      <c r="G173" s="174">
        <f>F173/D173</f>
        <v>1.0416666666666666E-2</v>
      </c>
      <c r="H173" s="172"/>
      <c r="I173" s="172">
        <v>4800</v>
      </c>
      <c r="J173" s="172">
        <v>3600</v>
      </c>
      <c r="K173" s="172">
        <f>I173-J173</f>
        <v>1200</v>
      </c>
      <c r="L173" s="174">
        <f>K173/I173</f>
        <v>0.25</v>
      </c>
      <c r="M173" s="172"/>
      <c r="N173" s="172">
        <v>4800</v>
      </c>
      <c r="O173" s="172">
        <v>3150</v>
      </c>
      <c r="P173" s="172">
        <f>N173-O173</f>
        <v>1650</v>
      </c>
      <c r="Q173" s="196">
        <f>P173/N173</f>
        <v>0.34375</v>
      </c>
      <c r="R173" s="173"/>
      <c r="S173" s="173">
        <v>0</v>
      </c>
      <c r="T173" s="172">
        <v>0</v>
      </c>
      <c r="U173" s="172">
        <f>S173-T173</f>
        <v>0</v>
      </c>
      <c r="V173" s="196" t="e">
        <f>U173/S173</f>
        <v>#DIV/0!</v>
      </c>
      <c r="W173" s="196"/>
      <c r="X173" s="190">
        <v>0</v>
      </c>
      <c r="Y173" s="190">
        <v>0</v>
      </c>
      <c r="Z173" s="172">
        <f>X173-Y173</f>
        <v>0</v>
      </c>
      <c r="AA173" s="196" t="e">
        <f>Z173/X173</f>
        <v>#DIV/0!</v>
      </c>
      <c r="AB173" s="196"/>
      <c r="AC173" s="702">
        <f t="shared" si="80"/>
        <v>1050</v>
      </c>
      <c r="AD173" s="187"/>
      <c r="AE173" s="190">
        <v>4800</v>
      </c>
      <c r="AF173" s="172">
        <v>4500</v>
      </c>
      <c r="AG173" s="172">
        <f>AE173-AF173</f>
        <v>300</v>
      </c>
      <c r="AH173" s="196">
        <f>AG173/AE173</f>
        <v>6.25E-2</v>
      </c>
      <c r="AI173" s="196"/>
      <c r="AJ173" s="702">
        <f>(AF173+T173+Y173)/3</f>
        <v>1500</v>
      </c>
      <c r="AK173" s="187"/>
      <c r="AL173" s="190">
        <v>4800</v>
      </c>
      <c r="AM173" s="172">
        <v>5400</v>
      </c>
      <c r="AN173" s="172">
        <f>AL173-AM173</f>
        <v>-600</v>
      </c>
      <c r="AO173" s="196">
        <f>AN173/AL173</f>
        <v>-0.125</v>
      </c>
      <c r="AP173" s="703">
        <v>4800</v>
      </c>
      <c r="AQ173" s="704">
        <v>5400</v>
      </c>
      <c r="AR173" s="204"/>
      <c r="AS173" s="768">
        <v>4800</v>
      </c>
      <c r="AT173" s="769">
        <v>5400</v>
      </c>
      <c r="AU173" s="84"/>
      <c r="AV173" s="779">
        <v>5400</v>
      </c>
      <c r="AW173" s="780">
        <v>5400</v>
      </c>
      <c r="AX173" s="84"/>
      <c r="AY173" s="793">
        <v>5400</v>
      </c>
      <c r="AZ173" s="794">
        <v>5400</v>
      </c>
      <c r="BA173" s="84"/>
      <c r="BB173" s="802">
        <v>5400</v>
      </c>
      <c r="BC173" s="706">
        <v>4050</v>
      </c>
      <c r="BD173" s="803">
        <f>(BC173/$BC$4)*12</f>
        <v>5400</v>
      </c>
      <c r="BE173" s="84"/>
      <c r="BF173" s="660">
        <f>AVERAGE(AT173,AW173,AZ173)</f>
        <v>5400</v>
      </c>
      <c r="BG173" s="84"/>
      <c r="BH173" s="416">
        <v>6000</v>
      </c>
    </row>
    <row r="174" spans="1:168" ht="10.5" customHeight="1" thickBot="1" x14ac:dyDescent="0.25">
      <c r="A174" s="968" t="s">
        <v>220</v>
      </c>
      <c r="B174" s="839" t="s">
        <v>270</v>
      </c>
      <c r="C174" s="840"/>
      <c r="D174" s="841"/>
      <c r="E174" s="842"/>
      <c r="F174" s="842"/>
      <c r="G174" s="843"/>
      <c r="H174" s="842"/>
      <c r="I174" s="842"/>
      <c r="J174" s="842"/>
      <c r="K174" s="842"/>
      <c r="L174" s="843"/>
      <c r="M174" s="842"/>
      <c r="N174" s="842"/>
      <c r="O174" s="842"/>
      <c r="P174" s="842"/>
      <c r="Q174" s="844"/>
      <c r="R174" s="880"/>
      <c r="S174" s="880"/>
      <c r="T174" s="842"/>
      <c r="U174" s="842"/>
      <c r="V174" s="844"/>
      <c r="W174" s="844"/>
      <c r="X174" s="845"/>
      <c r="Y174" s="845"/>
      <c r="Z174" s="842"/>
      <c r="AA174" s="844"/>
      <c r="AB174" s="844"/>
      <c r="AC174" s="846"/>
      <c r="AD174" s="847"/>
      <c r="AE174" s="845"/>
      <c r="AF174" s="842"/>
      <c r="AG174" s="842"/>
      <c r="AH174" s="844"/>
      <c r="AI174" s="844"/>
      <c r="AJ174" s="846"/>
      <c r="AK174" s="847"/>
      <c r="AL174" s="845"/>
      <c r="AM174" s="842"/>
      <c r="AN174" s="842"/>
      <c r="AO174" s="844"/>
      <c r="AP174" s="848"/>
      <c r="AQ174" s="849"/>
      <c r="AR174" s="850"/>
      <c r="AS174" s="851"/>
      <c r="AT174" s="852"/>
      <c r="AU174" s="853"/>
      <c r="AV174" s="854"/>
      <c r="AW174" s="855"/>
      <c r="AX174" s="853"/>
      <c r="AY174" s="856"/>
      <c r="AZ174" s="857"/>
      <c r="BA174" s="853"/>
      <c r="BB174" s="858"/>
      <c r="BC174" s="859"/>
      <c r="BD174" s="860"/>
      <c r="BE174" s="853"/>
      <c r="BF174" s="861"/>
      <c r="BG174" s="853"/>
      <c r="BH174" s="500">
        <v>1500</v>
      </c>
    </row>
    <row r="175" spans="1:168" s="11" customFormat="1" ht="10.5" customHeight="1" x14ac:dyDescent="0.2">
      <c r="A175" s="820"/>
      <c r="B175" s="329" t="s">
        <v>6</v>
      </c>
      <c r="C175" s="20"/>
      <c r="D175" s="109">
        <f>SUM(D172:D173)</f>
        <v>5775</v>
      </c>
      <c r="E175" s="821">
        <f>SUM(E172:E173)</f>
        <v>4750</v>
      </c>
      <c r="F175" s="821">
        <f>D175-E175</f>
        <v>1025</v>
      </c>
      <c r="G175" s="822">
        <f>F175/D175</f>
        <v>0.1774891774891775</v>
      </c>
      <c r="H175" s="821"/>
      <c r="I175" s="821">
        <f>SUM(I172:I173)</f>
        <v>5775</v>
      </c>
      <c r="J175" s="821">
        <f>SUM(J172:J173)</f>
        <v>4050</v>
      </c>
      <c r="K175" s="821">
        <f>I175-J175</f>
        <v>1725</v>
      </c>
      <c r="L175" s="822">
        <f>K175/I175</f>
        <v>0.29870129870129869</v>
      </c>
      <c r="M175" s="821"/>
      <c r="N175" s="821">
        <f>SUM(N172:N173)</f>
        <v>5250</v>
      </c>
      <c r="O175" s="821">
        <f>SUM(O172:O173)</f>
        <v>4044</v>
      </c>
      <c r="P175" s="821">
        <f>N175-O175</f>
        <v>1206</v>
      </c>
      <c r="Q175" s="822">
        <f>P175/N175</f>
        <v>0.2297142857142857</v>
      </c>
      <c r="R175" s="877"/>
      <c r="S175" s="877">
        <f>SUM(S172:S173)</f>
        <v>700</v>
      </c>
      <c r="T175" s="877">
        <f>SUM(T172:T173)</f>
        <v>0</v>
      </c>
      <c r="U175" s="821">
        <f>S175-T175</f>
        <v>700</v>
      </c>
      <c r="V175" s="822">
        <f>U175/S175</f>
        <v>1</v>
      </c>
      <c r="W175" s="822"/>
      <c r="X175" s="821">
        <f>SUM(X172:X173)</f>
        <v>750</v>
      </c>
      <c r="Y175" s="821">
        <f>SUM(Y172:Y173)</f>
        <v>0</v>
      </c>
      <c r="Z175" s="821">
        <f>X175-Y175</f>
        <v>750</v>
      </c>
      <c r="AA175" s="822">
        <f>Z175/X175</f>
        <v>1</v>
      </c>
      <c r="AB175" s="822"/>
      <c r="AC175" s="823">
        <f>(Y175+O175+T175)/3</f>
        <v>1348</v>
      </c>
      <c r="AD175" s="824"/>
      <c r="AE175" s="821">
        <f>SUM(AE172:AE173)</f>
        <v>4800</v>
      </c>
      <c r="AF175" s="821">
        <f>SUM(AF172:AF173)</f>
        <v>4500</v>
      </c>
      <c r="AG175" s="821">
        <f>AE175-AF175</f>
        <v>300</v>
      </c>
      <c r="AH175" s="822">
        <f>AG175/AE175</f>
        <v>6.25E-2</v>
      </c>
      <c r="AI175" s="822"/>
      <c r="AJ175" s="823">
        <f>(AF175+T175+Y175)/3</f>
        <v>1500</v>
      </c>
      <c r="AK175" s="824"/>
      <c r="AL175" s="821">
        <f>SUM(AL172:AL173)</f>
        <v>4800</v>
      </c>
      <c r="AM175" s="821">
        <f>SUM(AM172:AM173)</f>
        <v>5556.96</v>
      </c>
      <c r="AN175" s="821">
        <f>AL175-AM175</f>
        <v>-756.96</v>
      </c>
      <c r="AO175" s="822">
        <f>AN175/AL175</f>
        <v>-0.15770000000000001</v>
      </c>
      <c r="AP175" s="825">
        <v>5100</v>
      </c>
      <c r="AQ175" s="826">
        <f>SUM(AQ172:AQ173)</f>
        <v>5400</v>
      </c>
      <c r="AR175" s="827"/>
      <c r="AS175" s="828">
        <f>SUM(AS172:AS173)</f>
        <v>5100</v>
      </c>
      <c r="AT175" s="829">
        <f>SUM(AT172:AT173)</f>
        <v>5484.05</v>
      </c>
      <c r="AU175" s="293"/>
      <c r="AV175" s="830">
        <f>SUM(AV172:AV173)</f>
        <v>5900</v>
      </c>
      <c r="AW175" s="831">
        <f>SUM(AW172:AW173)</f>
        <v>5655.85</v>
      </c>
      <c r="AX175" s="293"/>
      <c r="AY175" s="832">
        <f>SUM(AY172:AY173)</f>
        <v>5900</v>
      </c>
      <c r="AZ175" s="833">
        <f>SUM(AZ172:AZ173)</f>
        <v>5841.1</v>
      </c>
      <c r="BA175" s="293"/>
      <c r="BB175" s="834">
        <f>SUM(BB172:BB173)</f>
        <v>5900</v>
      </c>
      <c r="BC175" s="835">
        <f>SUM(BC172:BC173)</f>
        <v>4152.2</v>
      </c>
      <c r="BD175" s="836">
        <f>(BC175/$BC$4)*12</f>
        <v>5536.2666666666664</v>
      </c>
      <c r="BE175" s="84"/>
      <c r="BF175" s="837">
        <f>SUM(BF172:BF174)</f>
        <v>5660.333333333333</v>
      </c>
      <c r="BG175" s="84"/>
      <c r="BH175" s="427">
        <f>SUM(BH172:BH174)</f>
        <v>8000</v>
      </c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</row>
    <row r="176" spans="1:168" ht="18" customHeight="1" x14ac:dyDescent="0.2">
      <c r="A176" s="4" t="s">
        <v>78</v>
      </c>
      <c r="B176" s="5" t="s">
        <v>145</v>
      </c>
      <c r="C176" s="20"/>
      <c r="D176" s="8"/>
      <c r="E176" s="8"/>
      <c r="F176" s="19"/>
      <c r="G176" s="10"/>
      <c r="H176" s="8"/>
      <c r="I176" s="8"/>
      <c r="J176" s="8"/>
      <c r="K176" s="8"/>
      <c r="L176" s="10"/>
      <c r="M176" s="19"/>
      <c r="N176" s="8"/>
      <c r="O176" s="19"/>
      <c r="P176" s="8"/>
      <c r="Q176" s="10"/>
      <c r="R176" s="25"/>
      <c r="S176" s="25"/>
      <c r="T176" s="8"/>
      <c r="U176" s="8"/>
      <c r="V176" s="10"/>
      <c r="W176" s="19"/>
      <c r="X176" s="78"/>
      <c r="Y176" s="78"/>
      <c r="Z176" s="8"/>
      <c r="AA176" s="10"/>
      <c r="AB176" s="19"/>
      <c r="AC176" s="99"/>
      <c r="AF176" s="8"/>
      <c r="AG176" s="8"/>
      <c r="AH176" s="10"/>
      <c r="AI176" s="19"/>
      <c r="AJ176" s="99"/>
      <c r="AM176" s="8"/>
      <c r="AN176" s="8"/>
      <c r="AO176" s="19"/>
      <c r="AP176" s="246"/>
      <c r="AQ176" s="247"/>
      <c r="AS176" s="255"/>
      <c r="AT176" s="237"/>
      <c r="AU176" s="84"/>
      <c r="AV176" s="264"/>
      <c r="AW176" s="265"/>
      <c r="AX176" s="84"/>
      <c r="AY176" s="386"/>
      <c r="AZ176" s="387"/>
      <c r="BA176" s="84"/>
      <c r="BB176" s="398"/>
      <c r="BC176" s="399"/>
      <c r="BD176" s="400"/>
      <c r="BE176" s="293"/>
      <c r="BF176" s="652"/>
      <c r="BG176" s="293"/>
      <c r="BH176" s="417"/>
    </row>
    <row r="177" spans="1:168" ht="13.5" thickBot="1" x14ac:dyDescent="0.25">
      <c r="A177" s="968" t="s">
        <v>79</v>
      </c>
      <c r="B177" s="839" t="s">
        <v>145</v>
      </c>
      <c r="C177" s="840"/>
      <c r="D177" s="841">
        <v>15000</v>
      </c>
      <c r="E177" s="842">
        <v>8917.02</v>
      </c>
      <c r="F177" s="842">
        <f t="shared" ref="F177:F183" si="81">D177-E177</f>
        <v>6082.98</v>
      </c>
      <c r="G177" s="843">
        <f t="shared" ref="G177:G185" si="82">F177/D177</f>
        <v>0.40553199999999995</v>
      </c>
      <c r="H177" s="842"/>
      <c r="I177" s="842">
        <v>15000</v>
      </c>
      <c r="J177" s="842">
        <v>12948</v>
      </c>
      <c r="K177" s="842">
        <f t="shared" ref="K177:K183" si="83">I177-J177</f>
        <v>2052</v>
      </c>
      <c r="L177" s="843">
        <f t="shared" ref="L177:L183" si="84">K177/I177</f>
        <v>0.1368</v>
      </c>
      <c r="M177" s="842"/>
      <c r="N177" s="842">
        <v>15000</v>
      </c>
      <c r="O177" s="842">
        <v>13780</v>
      </c>
      <c r="P177" s="842">
        <f t="shared" ref="P177:P183" si="85">N177-O177</f>
        <v>1220</v>
      </c>
      <c r="Q177" s="844">
        <f t="shared" ref="Q177:Q183" si="86">P177/N177</f>
        <v>8.1333333333333327E-2</v>
      </c>
      <c r="R177" s="880"/>
      <c r="S177" s="880">
        <v>15000</v>
      </c>
      <c r="T177" s="842">
        <v>5716.62</v>
      </c>
      <c r="U177" s="842">
        <f t="shared" ref="U177:U183" si="87">S177-T177</f>
        <v>9283.380000000001</v>
      </c>
      <c r="V177" s="844">
        <f t="shared" ref="V177:V183" si="88">U177/S177</f>
        <v>0.61889200000000011</v>
      </c>
      <c r="W177" s="844"/>
      <c r="X177" s="845">
        <v>15000</v>
      </c>
      <c r="Y177" s="845">
        <v>14836</v>
      </c>
      <c r="Z177" s="842">
        <f t="shared" ref="Z177:Z183" si="89">X177-Y177</f>
        <v>164</v>
      </c>
      <c r="AA177" s="844">
        <f t="shared" ref="AA177:AA183" si="90">Z177/X177</f>
        <v>1.0933333333333333E-2</v>
      </c>
      <c r="AB177" s="844"/>
      <c r="AC177" s="846">
        <f t="shared" si="80"/>
        <v>11444.206666666667</v>
      </c>
      <c r="AD177" s="847"/>
      <c r="AE177" s="845">
        <v>15000</v>
      </c>
      <c r="AF177" s="842">
        <v>15923.36</v>
      </c>
      <c r="AG177" s="842">
        <f t="shared" ref="AG177:AG183" si="91">AE177-AF177</f>
        <v>-923.36000000000058</v>
      </c>
      <c r="AH177" s="844">
        <f t="shared" ref="AH177:AH183" si="92">AG177/AE177</f>
        <v>-6.1557333333333374E-2</v>
      </c>
      <c r="AI177" s="844"/>
      <c r="AJ177" s="846">
        <f t="shared" ref="AJ177:AJ183" si="93">(AF177+T177+Y177)/3</f>
        <v>12158.659999999998</v>
      </c>
      <c r="AK177" s="847"/>
      <c r="AL177" s="845">
        <v>15000</v>
      </c>
      <c r="AM177" s="842">
        <v>15752</v>
      </c>
      <c r="AN177" s="842">
        <f t="shared" ref="AN177:AN183" si="94">AL177-AM177</f>
        <v>-752</v>
      </c>
      <c r="AO177" s="844">
        <f t="shared" ref="AO177:AO183" si="95">AN177/AL177</f>
        <v>-5.0133333333333335E-2</v>
      </c>
      <c r="AP177" s="848">
        <v>15000</v>
      </c>
      <c r="AQ177" s="849">
        <v>19750</v>
      </c>
      <c r="AR177" s="850"/>
      <c r="AS177" s="851">
        <v>15000</v>
      </c>
      <c r="AT177" s="852">
        <v>10988</v>
      </c>
      <c r="AU177" s="853"/>
      <c r="AV177" s="854">
        <v>19000</v>
      </c>
      <c r="AW177" s="855">
        <v>21747</v>
      </c>
      <c r="AX177" s="853"/>
      <c r="AY177" s="856">
        <v>19000</v>
      </c>
      <c r="AZ177" s="857">
        <v>20077</v>
      </c>
      <c r="BA177" s="853"/>
      <c r="BB177" s="858">
        <v>20000</v>
      </c>
      <c r="BC177" s="859">
        <v>16376</v>
      </c>
      <c r="BD177" s="860">
        <f>(BC177/$BC$4)*12</f>
        <v>21834.666666666668</v>
      </c>
      <c r="BE177" s="853"/>
      <c r="BF177" s="861">
        <f>AVERAGE(AT177,AW177,AZ177)</f>
        <v>17604</v>
      </c>
      <c r="BG177" s="853"/>
      <c r="BH177" s="500">
        <v>20000</v>
      </c>
    </row>
    <row r="178" spans="1:168" s="11" customFormat="1" ht="10.5" customHeight="1" x14ac:dyDescent="0.2">
      <c r="A178" s="820"/>
      <c r="B178" s="329" t="s">
        <v>6</v>
      </c>
      <c r="C178" s="20"/>
      <c r="D178" s="109">
        <f>SUM(D177)</f>
        <v>15000</v>
      </c>
      <c r="E178" s="821">
        <f>SUM(E177)</f>
        <v>8917.02</v>
      </c>
      <c r="F178" s="821">
        <f t="shared" si="81"/>
        <v>6082.98</v>
      </c>
      <c r="G178" s="822">
        <f t="shared" si="82"/>
        <v>0.40553199999999995</v>
      </c>
      <c r="H178" s="821"/>
      <c r="I178" s="821">
        <f>SUM(I177)</f>
        <v>15000</v>
      </c>
      <c r="J178" s="821">
        <f>SUM(J177)</f>
        <v>12948</v>
      </c>
      <c r="K178" s="821">
        <f t="shared" si="83"/>
        <v>2052</v>
      </c>
      <c r="L178" s="822">
        <f t="shared" si="84"/>
        <v>0.1368</v>
      </c>
      <c r="M178" s="821"/>
      <c r="N178" s="821">
        <f>SUM(N177)</f>
        <v>15000</v>
      </c>
      <c r="O178" s="821">
        <f>SUM(O177)</f>
        <v>13780</v>
      </c>
      <c r="P178" s="821">
        <f t="shared" si="85"/>
        <v>1220</v>
      </c>
      <c r="Q178" s="822">
        <f t="shared" si="86"/>
        <v>8.1333333333333327E-2</v>
      </c>
      <c r="R178" s="877"/>
      <c r="S178" s="877">
        <f>SUM(S177)</f>
        <v>15000</v>
      </c>
      <c r="T178" s="877">
        <f>SUM(T177)</f>
        <v>5716.62</v>
      </c>
      <c r="U178" s="821">
        <f t="shared" si="87"/>
        <v>9283.380000000001</v>
      </c>
      <c r="V178" s="822">
        <f t="shared" si="88"/>
        <v>0.61889200000000011</v>
      </c>
      <c r="W178" s="822"/>
      <c r="X178" s="821">
        <f>SUM(X177)</f>
        <v>15000</v>
      </c>
      <c r="Y178" s="821">
        <f>SUM(Y177)</f>
        <v>14836</v>
      </c>
      <c r="Z178" s="821">
        <f t="shared" si="89"/>
        <v>164</v>
      </c>
      <c r="AA178" s="822">
        <f t="shared" si="90"/>
        <v>1.0933333333333333E-2</v>
      </c>
      <c r="AB178" s="822"/>
      <c r="AC178" s="823">
        <f t="shared" si="80"/>
        <v>11444.206666666667</v>
      </c>
      <c r="AD178" s="824"/>
      <c r="AE178" s="821">
        <f>SUM(AE177)</f>
        <v>15000</v>
      </c>
      <c r="AF178" s="821">
        <f>SUM(AF177)</f>
        <v>15923.36</v>
      </c>
      <c r="AG178" s="821">
        <f t="shared" si="91"/>
        <v>-923.36000000000058</v>
      </c>
      <c r="AH178" s="822">
        <f t="shared" si="92"/>
        <v>-6.1557333333333374E-2</v>
      </c>
      <c r="AI178" s="822"/>
      <c r="AJ178" s="823">
        <f t="shared" si="93"/>
        <v>12158.659999999998</v>
      </c>
      <c r="AK178" s="824"/>
      <c r="AL178" s="821">
        <f>SUM(AL177)</f>
        <v>15000</v>
      </c>
      <c r="AM178" s="821">
        <f>SUM(AM177)</f>
        <v>15752</v>
      </c>
      <c r="AN178" s="821">
        <f t="shared" si="94"/>
        <v>-752</v>
      </c>
      <c r="AO178" s="822">
        <f t="shared" si="95"/>
        <v>-5.0133333333333335E-2</v>
      </c>
      <c r="AP178" s="825">
        <v>15000</v>
      </c>
      <c r="AQ178" s="826">
        <f>SUM(AQ177)</f>
        <v>19750</v>
      </c>
      <c r="AR178" s="827"/>
      <c r="AS178" s="828">
        <f>SUM(AS177)</f>
        <v>15000</v>
      </c>
      <c r="AT178" s="829">
        <f>SUM(AT177)</f>
        <v>10988</v>
      </c>
      <c r="AU178" s="293"/>
      <c r="AV178" s="830">
        <f>SUM(AV177)</f>
        <v>19000</v>
      </c>
      <c r="AW178" s="831">
        <f>SUM(AW177)</f>
        <v>21747</v>
      </c>
      <c r="AX178" s="293"/>
      <c r="AY178" s="832">
        <f>SUM(AY177)</f>
        <v>19000</v>
      </c>
      <c r="AZ178" s="833">
        <f>SUM(AZ177)</f>
        <v>20077</v>
      </c>
      <c r="BA178" s="293"/>
      <c r="BB178" s="834">
        <f>SUM(BB177)</f>
        <v>20000</v>
      </c>
      <c r="BC178" s="835">
        <f>SUM(BC177)</f>
        <v>16376</v>
      </c>
      <c r="BD178" s="836">
        <f>(BC178/$BC$4)*12</f>
        <v>21834.666666666668</v>
      </c>
      <c r="BE178" s="84"/>
      <c r="BF178" s="837">
        <f>BF177</f>
        <v>17604</v>
      </c>
      <c r="BG178" s="84"/>
      <c r="BH178" s="427">
        <f>BH177</f>
        <v>20000</v>
      </c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</row>
    <row r="179" spans="1:168" s="11" customFormat="1" ht="10.5" customHeight="1" x14ac:dyDescent="0.2">
      <c r="A179" s="734"/>
      <c r="B179" s="20"/>
      <c r="C179" s="20"/>
      <c r="D179" s="29"/>
      <c r="E179" s="29"/>
      <c r="F179" s="29"/>
      <c r="G179" s="715"/>
      <c r="H179" s="29"/>
      <c r="I179" s="29"/>
      <c r="J179" s="29"/>
      <c r="K179" s="29"/>
      <c r="L179" s="715"/>
      <c r="M179" s="29"/>
      <c r="N179" s="29"/>
      <c r="O179" s="29"/>
      <c r="P179" s="29"/>
      <c r="Q179" s="715"/>
      <c r="R179" s="650"/>
      <c r="S179" s="650"/>
      <c r="T179" s="650"/>
      <c r="U179" s="29"/>
      <c r="V179" s="715"/>
      <c r="W179" s="716"/>
      <c r="X179" s="29"/>
      <c r="Y179" s="29"/>
      <c r="Z179" s="29"/>
      <c r="AA179" s="715"/>
      <c r="AB179" s="716"/>
      <c r="AC179" s="717"/>
      <c r="AD179" s="73"/>
      <c r="AE179" s="29"/>
      <c r="AF179" s="29"/>
      <c r="AG179" s="29"/>
      <c r="AH179" s="715"/>
      <c r="AI179" s="716"/>
      <c r="AJ179" s="717"/>
      <c r="AK179" s="73"/>
      <c r="AL179" s="29"/>
      <c r="AM179" s="29"/>
      <c r="AN179" s="29"/>
      <c r="AO179" s="716"/>
      <c r="AP179" s="718"/>
      <c r="AQ179" s="719"/>
      <c r="AR179" s="73"/>
      <c r="AS179" s="720"/>
      <c r="AT179" s="773"/>
      <c r="AU179" s="293"/>
      <c r="AV179" s="785"/>
      <c r="AW179" s="721"/>
      <c r="AX179" s="293"/>
      <c r="AY179" s="722"/>
      <c r="AZ179" s="723"/>
      <c r="BA179" s="293"/>
      <c r="BB179" s="724"/>
      <c r="BC179" s="725"/>
      <c r="BD179" s="726"/>
      <c r="BE179" s="293"/>
      <c r="BF179" s="652"/>
      <c r="BG179" s="293"/>
      <c r="BH179" s="482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</row>
    <row r="180" spans="1:168" s="11" customFormat="1" ht="18" customHeight="1" x14ac:dyDescent="0.2">
      <c r="A180" s="735" t="s">
        <v>80</v>
      </c>
      <c r="B180" s="756" t="s">
        <v>146</v>
      </c>
      <c r="C180" s="761"/>
      <c r="D180" s="760">
        <v>3800</v>
      </c>
      <c r="E180" s="736">
        <v>3569.23</v>
      </c>
      <c r="F180" s="736">
        <f t="shared" si="81"/>
        <v>230.76999999999998</v>
      </c>
      <c r="G180" s="737">
        <f t="shared" si="82"/>
        <v>6.0728947368421049E-2</v>
      </c>
      <c r="H180" s="736"/>
      <c r="I180" s="736">
        <v>3800</v>
      </c>
      <c r="J180" s="736">
        <v>3984.02</v>
      </c>
      <c r="K180" s="736">
        <f t="shared" si="83"/>
        <v>-184.01999999999998</v>
      </c>
      <c r="L180" s="737">
        <f t="shared" si="84"/>
        <v>-4.8426315789473678E-2</v>
      </c>
      <c r="M180" s="736"/>
      <c r="N180" s="736">
        <v>3800</v>
      </c>
      <c r="O180" s="736">
        <v>4093.09</v>
      </c>
      <c r="P180" s="736">
        <f t="shared" si="85"/>
        <v>-293.09000000000015</v>
      </c>
      <c r="Q180" s="737">
        <f t="shared" si="86"/>
        <v>-7.7128947368421089E-2</v>
      </c>
      <c r="R180" s="738"/>
      <c r="S180" s="738">
        <v>3800</v>
      </c>
      <c r="T180" s="736">
        <v>3323.78</v>
      </c>
      <c r="U180" s="736">
        <f t="shared" si="87"/>
        <v>476.2199999999998</v>
      </c>
      <c r="V180" s="737">
        <f t="shared" si="88"/>
        <v>0.12532105263157889</v>
      </c>
      <c r="W180" s="737"/>
      <c r="X180" s="736">
        <v>3800</v>
      </c>
      <c r="Y180" s="736">
        <v>4175.83</v>
      </c>
      <c r="Z180" s="736">
        <f t="shared" si="89"/>
        <v>-375.82999999999993</v>
      </c>
      <c r="AA180" s="737">
        <f t="shared" si="90"/>
        <v>-9.8902631578947353E-2</v>
      </c>
      <c r="AB180" s="737"/>
      <c r="AC180" s="739">
        <f t="shared" si="80"/>
        <v>3864.2333333333336</v>
      </c>
      <c r="AD180" s="740"/>
      <c r="AE180" s="736">
        <v>4000</v>
      </c>
      <c r="AF180" s="736">
        <v>4179.79</v>
      </c>
      <c r="AG180" s="736">
        <f t="shared" si="91"/>
        <v>-179.78999999999996</v>
      </c>
      <c r="AH180" s="737">
        <f t="shared" si="92"/>
        <v>-4.4947499999999987E-2</v>
      </c>
      <c r="AI180" s="737"/>
      <c r="AJ180" s="739">
        <f t="shared" si="93"/>
        <v>3893.1333333333332</v>
      </c>
      <c r="AK180" s="740"/>
      <c r="AL180" s="736">
        <v>4500</v>
      </c>
      <c r="AM180" s="736">
        <v>3755.25</v>
      </c>
      <c r="AN180" s="736">
        <f t="shared" si="94"/>
        <v>744.75</v>
      </c>
      <c r="AO180" s="737">
        <f t="shared" si="95"/>
        <v>0.16550000000000001</v>
      </c>
      <c r="AP180" s="741">
        <v>4500</v>
      </c>
      <c r="AQ180" s="742">
        <v>3040.01</v>
      </c>
      <c r="AR180" s="767"/>
      <c r="AS180" s="774">
        <v>4500</v>
      </c>
      <c r="AT180" s="775">
        <v>4501.8999999999996</v>
      </c>
      <c r="AU180" s="762"/>
      <c r="AV180" s="788">
        <v>5000</v>
      </c>
      <c r="AW180" s="789">
        <v>5297.29</v>
      </c>
      <c r="AX180" s="762"/>
      <c r="AY180" s="776">
        <v>5000</v>
      </c>
      <c r="AZ180" s="800">
        <v>5142.5200000000004</v>
      </c>
      <c r="BA180" s="762"/>
      <c r="BB180" s="807">
        <v>5000</v>
      </c>
      <c r="BC180" s="743">
        <v>2957.11</v>
      </c>
      <c r="BD180" s="808">
        <f>(BC180/$BC$4)*12</f>
        <v>3942.8133333333335</v>
      </c>
      <c r="BE180" s="762"/>
      <c r="BF180" s="818">
        <f>AVERAGE(AQ180,AT180,AW180)</f>
        <v>4279.7333333333336</v>
      </c>
      <c r="BG180" s="762"/>
      <c r="BH180" s="813">
        <v>4000</v>
      </c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</row>
    <row r="181" spans="1:168" s="13" customFormat="1" ht="18" customHeight="1" x14ac:dyDescent="0.2">
      <c r="A181" s="735" t="s">
        <v>81</v>
      </c>
      <c r="B181" s="756" t="s">
        <v>147</v>
      </c>
      <c r="C181" s="761"/>
      <c r="D181" s="760">
        <v>500</v>
      </c>
      <c r="E181" s="736">
        <v>39.119999999999997</v>
      </c>
      <c r="F181" s="736">
        <f t="shared" si="81"/>
        <v>460.88</v>
      </c>
      <c r="G181" s="737">
        <f t="shared" si="82"/>
        <v>0.92176000000000002</v>
      </c>
      <c r="H181" s="736"/>
      <c r="I181" s="736">
        <v>0</v>
      </c>
      <c r="J181" s="736">
        <v>3.5</v>
      </c>
      <c r="K181" s="736">
        <f t="shared" si="83"/>
        <v>-3.5</v>
      </c>
      <c r="L181" s="737" t="e">
        <f t="shared" si="84"/>
        <v>#DIV/0!</v>
      </c>
      <c r="M181" s="736"/>
      <c r="N181" s="736">
        <v>0</v>
      </c>
      <c r="O181" s="736">
        <v>0</v>
      </c>
      <c r="P181" s="736">
        <f t="shared" si="85"/>
        <v>0</v>
      </c>
      <c r="Q181" s="737" t="e">
        <f t="shared" si="86"/>
        <v>#DIV/0!</v>
      </c>
      <c r="R181" s="738"/>
      <c r="S181" s="738">
        <v>0</v>
      </c>
      <c r="T181" s="736">
        <v>0</v>
      </c>
      <c r="U181" s="736">
        <f t="shared" si="87"/>
        <v>0</v>
      </c>
      <c r="V181" s="737" t="e">
        <f t="shared" si="88"/>
        <v>#DIV/0!</v>
      </c>
      <c r="W181" s="737"/>
      <c r="X181" s="736">
        <v>0</v>
      </c>
      <c r="Y181" s="736">
        <v>0</v>
      </c>
      <c r="Z181" s="736">
        <f t="shared" si="89"/>
        <v>0</v>
      </c>
      <c r="AA181" s="737" t="e">
        <f t="shared" si="90"/>
        <v>#DIV/0!</v>
      </c>
      <c r="AB181" s="737"/>
      <c r="AC181" s="739">
        <f t="shared" si="80"/>
        <v>0</v>
      </c>
      <c r="AD181" s="740"/>
      <c r="AE181" s="736">
        <v>6000</v>
      </c>
      <c r="AF181" s="736">
        <v>77.7</v>
      </c>
      <c r="AG181" s="736">
        <f t="shared" si="91"/>
        <v>5922.3</v>
      </c>
      <c r="AH181" s="737">
        <f t="shared" si="92"/>
        <v>0.98704999999999998</v>
      </c>
      <c r="AI181" s="737"/>
      <c r="AJ181" s="739">
        <f t="shared" si="93"/>
        <v>25.900000000000002</v>
      </c>
      <c r="AK181" s="740"/>
      <c r="AL181" s="736">
        <v>4250</v>
      </c>
      <c r="AM181" s="736">
        <v>50</v>
      </c>
      <c r="AN181" s="736">
        <f t="shared" si="94"/>
        <v>4200</v>
      </c>
      <c r="AO181" s="737">
        <f t="shared" si="95"/>
        <v>0.9882352941176471</v>
      </c>
      <c r="AP181" s="741">
        <v>0</v>
      </c>
      <c r="AQ181" s="742">
        <v>0</v>
      </c>
      <c r="AR181" s="767"/>
      <c r="AS181" s="774">
        <v>0</v>
      </c>
      <c r="AT181" s="775">
        <v>127.2</v>
      </c>
      <c r="AU181" s="762"/>
      <c r="AV181" s="788">
        <v>100</v>
      </c>
      <c r="AW181" s="789">
        <v>126.42</v>
      </c>
      <c r="AX181" s="762"/>
      <c r="AY181" s="776">
        <v>0</v>
      </c>
      <c r="AZ181" s="800">
        <v>82.64</v>
      </c>
      <c r="BA181" s="762"/>
      <c r="BB181" s="807">
        <v>0</v>
      </c>
      <c r="BC181" s="743">
        <v>0</v>
      </c>
      <c r="BD181" s="808">
        <f>(BC181/$BC$4)*12</f>
        <v>0</v>
      </c>
      <c r="BE181" s="762"/>
      <c r="BF181" s="818">
        <f>AVERAGE(AQ181,AT181,AW181)</f>
        <v>84.54</v>
      </c>
      <c r="BG181" s="762"/>
      <c r="BH181" s="813">
        <v>0</v>
      </c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</row>
    <row r="182" spans="1:168" s="13" customFormat="1" ht="18" customHeight="1" thickBot="1" x14ac:dyDescent="0.25">
      <c r="A182" s="969" t="s">
        <v>148</v>
      </c>
      <c r="B182" s="970" t="s">
        <v>149</v>
      </c>
      <c r="C182" s="761"/>
      <c r="D182" s="971"/>
      <c r="E182" s="972">
        <v>0</v>
      </c>
      <c r="F182" s="972">
        <f t="shared" si="81"/>
        <v>0</v>
      </c>
      <c r="G182" s="973" t="e">
        <f t="shared" si="82"/>
        <v>#DIV/0!</v>
      </c>
      <c r="H182" s="972"/>
      <c r="I182" s="972">
        <v>0</v>
      </c>
      <c r="J182" s="972"/>
      <c r="K182" s="972">
        <f t="shared" si="83"/>
        <v>0</v>
      </c>
      <c r="L182" s="973" t="e">
        <f t="shared" si="84"/>
        <v>#DIV/0!</v>
      </c>
      <c r="M182" s="972"/>
      <c r="N182" s="972">
        <v>0</v>
      </c>
      <c r="O182" s="972">
        <v>0</v>
      </c>
      <c r="P182" s="972">
        <f t="shared" si="85"/>
        <v>0</v>
      </c>
      <c r="Q182" s="973" t="e">
        <f t="shared" si="86"/>
        <v>#DIV/0!</v>
      </c>
      <c r="R182" s="974"/>
      <c r="S182" s="974">
        <v>0</v>
      </c>
      <c r="T182" s="972">
        <v>0</v>
      </c>
      <c r="U182" s="972">
        <f t="shared" si="87"/>
        <v>0</v>
      </c>
      <c r="V182" s="973" t="e">
        <f t="shared" si="88"/>
        <v>#DIV/0!</v>
      </c>
      <c r="W182" s="973"/>
      <c r="X182" s="972">
        <v>0</v>
      </c>
      <c r="Y182" s="972">
        <v>0</v>
      </c>
      <c r="Z182" s="972">
        <f t="shared" si="89"/>
        <v>0</v>
      </c>
      <c r="AA182" s="973" t="e">
        <f t="shared" si="90"/>
        <v>#DIV/0!</v>
      </c>
      <c r="AB182" s="973"/>
      <c r="AC182" s="975">
        <f t="shared" si="80"/>
        <v>0</v>
      </c>
      <c r="AD182" s="976"/>
      <c r="AE182" s="972">
        <v>0</v>
      </c>
      <c r="AF182" s="972">
        <v>0</v>
      </c>
      <c r="AG182" s="972">
        <f t="shared" si="91"/>
        <v>0</v>
      </c>
      <c r="AH182" s="973" t="e">
        <f t="shared" si="92"/>
        <v>#DIV/0!</v>
      </c>
      <c r="AI182" s="973"/>
      <c r="AJ182" s="975">
        <f t="shared" si="93"/>
        <v>0</v>
      </c>
      <c r="AK182" s="976"/>
      <c r="AL182" s="972">
        <v>0</v>
      </c>
      <c r="AM182" s="972">
        <v>0</v>
      </c>
      <c r="AN182" s="972">
        <f t="shared" si="94"/>
        <v>0</v>
      </c>
      <c r="AO182" s="973" t="e">
        <f t="shared" si="95"/>
        <v>#DIV/0!</v>
      </c>
      <c r="AP182" s="977">
        <v>0</v>
      </c>
      <c r="AQ182" s="978">
        <v>0</v>
      </c>
      <c r="AR182" s="979"/>
      <c r="AS182" s="980">
        <v>0</v>
      </c>
      <c r="AT182" s="981">
        <v>0</v>
      </c>
      <c r="AU182" s="762"/>
      <c r="AV182" s="982">
        <v>0</v>
      </c>
      <c r="AW182" s="983">
        <v>0</v>
      </c>
      <c r="AX182" s="762"/>
      <c r="AY182" s="984">
        <v>0</v>
      </c>
      <c r="AZ182" s="985">
        <v>0</v>
      </c>
      <c r="BA182" s="762"/>
      <c r="BB182" s="986">
        <v>0</v>
      </c>
      <c r="BC182" s="987">
        <v>0</v>
      </c>
      <c r="BD182" s="988">
        <f>(BC182/$BC$4)*12</f>
        <v>0</v>
      </c>
      <c r="BE182" s="762"/>
      <c r="BF182" s="989">
        <f>AVERAGE(AQ182,AT182,AW182)</f>
        <v>0</v>
      </c>
      <c r="BG182" s="762"/>
      <c r="BH182" s="990">
        <v>0</v>
      </c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</row>
    <row r="183" spans="1:168" s="41" customFormat="1" ht="18" customHeight="1" thickTop="1" x14ac:dyDescent="0.2">
      <c r="A183" s="991" t="s">
        <v>82</v>
      </c>
      <c r="B183" s="992"/>
      <c r="C183" s="993"/>
      <c r="D183" s="994" t="e">
        <f>SUM(D180,D181,D178,D175,#REF!,D170,D164,D160,D140,D134,D123,D120,D114,D107,D104,D100,D87,D81,D71,D68)</f>
        <v>#REF!</v>
      </c>
      <c r="E183" s="995" t="e">
        <f>SUM(E180,E181,E178,E175,#REF!,E170,E164,E160,E140,E134,E123,E120,E114,E107,E104,E100,E87,E81,E71,E68)</f>
        <v>#REF!</v>
      </c>
      <c r="F183" s="995" t="e">
        <f t="shared" si="81"/>
        <v>#REF!</v>
      </c>
      <c r="G183" s="996" t="e">
        <f t="shared" si="82"/>
        <v>#REF!</v>
      </c>
      <c r="H183" s="995"/>
      <c r="I183" s="995" t="e">
        <f>SUM(I180,I181,I178,I175,#REF!,I170,I164,I160,I140,I134,I123,I120,I114,I107,I104,I100,I87,I81,I71,I68)</f>
        <v>#REF!</v>
      </c>
      <c r="J183" s="995" t="e">
        <f>SUM(J180,J181,J178,J175,#REF!,J170,J164,J160,J140,J134,J123,J120,J114,J107,J104,J100,J87,J81,J71,J68)</f>
        <v>#REF!</v>
      </c>
      <c r="K183" s="995" t="e">
        <f t="shared" si="83"/>
        <v>#REF!</v>
      </c>
      <c r="L183" s="996" t="e">
        <f t="shared" si="84"/>
        <v>#REF!</v>
      </c>
      <c r="M183" s="995"/>
      <c r="N183" s="995" t="e">
        <f>SUM(N180,N181,N178,N175,#REF!,N170,N164,N160,N140,N134,N123,N120,N114,N107,N104,N100,N87,N81,N71,N68)</f>
        <v>#REF!</v>
      </c>
      <c r="O183" s="995" t="e">
        <f>SUM(O180,O181,O178,O175,#REF!,O170,O164,O160,O140,O134,O123,O120,O114,O107,O104,O100,O87,O81,O71,O68)</f>
        <v>#REF!</v>
      </c>
      <c r="P183" s="995" t="e">
        <f t="shared" si="85"/>
        <v>#REF!</v>
      </c>
      <c r="Q183" s="996" t="e">
        <f t="shared" si="86"/>
        <v>#REF!</v>
      </c>
      <c r="R183" s="997"/>
      <c r="S183" s="995" t="e">
        <f>SUM(S180,S181,S178,S175,#REF!,S170,S164,S160,S140,S134,S123,S120,S114,S107,S104,S100,S87,S81,S71,S68)</f>
        <v>#REF!</v>
      </c>
      <c r="T183" s="995" t="e">
        <f>SUM(T180,T181:T182,T178,T175,#REF!,T170,T164,T160,T140,T134,T123,T120,T114,T107,T104,T100,T87,T81,T71,T68)</f>
        <v>#REF!</v>
      </c>
      <c r="U183" s="995" t="e">
        <f t="shared" si="87"/>
        <v>#REF!</v>
      </c>
      <c r="V183" s="996" t="e">
        <f t="shared" si="88"/>
        <v>#REF!</v>
      </c>
      <c r="W183" s="996"/>
      <c r="X183" s="995" t="e">
        <f>SUM(X180,X181,X178,X175,#REF!,X170,X164,X160,X140,X134,X123,X120,X114,X107,X104,X100,X87,X81,X71,X68)</f>
        <v>#REF!</v>
      </c>
      <c r="Y183" s="995" t="e">
        <f>SUM(Y180,Y181,Y178,Y175,#REF!,Y170,Y164,Y160,Y140,Y134,Y123,Y120,Y114,Y107,Y104,Y100,Y87,Y81,Y71,Y68)</f>
        <v>#REF!</v>
      </c>
      <c r="Z183" s="995" t="e">
        <f t="shared" si="89"/>
        <v>#REF!</v>
      </c>
      <c r="AA183" s="996" t="e">
        <f t="shared" si="90"/>
        <v>#REF!</v>
      </c>
      <c r="AB183" s="996"/>
      <c r="AC183" s="998" t="e">
        <f t="shared" si="80"/>
        <v>#REF!</v>
      </c>
      <c r="AD183" s="999"/>
      <c r="AE183" s="995" t="e">
        <f>SUM(AE180,AE181,AE178,AE175,#REF!,AE170,AE164,AE160,AE140,AE134,AE123,AE120,AE114,AE107,AE104,AE100,AE87,AE81,AE71,AE68)</f>
        <v>#REF!</v>
      </c>
      <c r="AF183" s="995" t="e">
        <f>SUM(AF180,AF181,AF178,AF175,#REF!,AF170,AF164,AF160,AF140,AF134,AF123,AF120,AF114,AF107,AF104,AF100,AF87,AF81,AF71,AF68)</f>
        <v>#REF!</v>
      </c>
      <c r="AG183" s="995" t="e">
        <f t="shared" si="91"/>
        <v>#REF!</v>
      </c>
      <c r="AH183" s="996" t="e">
        <f t="shared" si="92"/>
        <v>#REF!</v>
      </c>
      <c r="AI183" s="996"/>
      <c r="AJ183" s="998" t="e">
        <f t="shared" si="93"/>
        <v>#REF!</v>
      </c>
      <c r="AK183" s="999"/>
      <c r="AL183" s="995" t="e">
        <f>SUM(AL180,AL181,AL178,AL175,#REF!,AL170,AL164,AL160,AL140,AL134,AL123,AL120,AL114,AL107,AL104,AL100,AL87,AL81,AL71,AL68)</f>
        <v>#REF!</v>
      </c>
      <c r="AM183" s="995" t="e">
        <f>SUM(AM180,AM181,AM178,AM175,#REF!,AM170,AM164,AM160,AM140,AM134,AM123,AM120,AM114,AM107,AM104,AM100,AM87,AM81,AM71,AM68)</f>
        <v>#REF!</v>
      </c>
      <c r="AN183" s="995" t="e">
        <f t="shared" si="94"/>
        <v>#REF!</v>
      </c>
      <c r="AO183" s="996" t="e">
        <f t="shared" si="95"/>
        <v>#REF!</v>
      </c>
      <c r="AP183" s="1000">
        <v>102224</v>
      </c>
      <c r="AQ183" s="1001">
        <f>SUM(AQ180,AQ181,AQ178,AQ175,AQ170,AQ164,AQ160,AQ140,AQ134,AQ123,AQ120,AQ114,AQ107,AQ104,AQ100,AQ87,AQ81,AQ71,AQ68)</f>
        <v>79766.87000000001</v>
      </c>
      <c r="AR183" s="1002"/>
      <c r="AS183" s="1003">
        <f>SUM(AS182,AS181,AS180,AS178,AS175,AS170,AS164,AS160,AS140,AS134,AS123,AS120,AS114,AS107,AS104,AS100,AS87,AS81,AS71,AS68)</f>
        <v>118574</v>
      </c>
      <c r="AT183" s="1004">
        <f>SUM(AT182,AT181,AT180,AT178,AT175,AT170,AT164,AT160,AT140,AT134,AT123,AT120,AT114,AT107,AT104,AT100,AT87,AT81,AT71,AT68)</f>
        <v>90366.8</v>
      </c>
      <c r="AU183" s="1005"/>
      <c r="AV183" s="1003">
        <f>SUM(AV182,AV181,AV180,AV178,AV175,AV170,AV164,AV160,AV140,AV134,AV123,AV120,AV114,AV107,AV104,AV100,AV87,AV81,AV71,AV68)</f>
        <v>465946.82</v>
      </c>
      <c r="AW183" s="1004">
        <f>SUM(AW182,AW181,AW180,AW178,AW175,AW170,AW164,AW160,AW140,AW134,AW123,AW120,AW114,AW107,AW104,AW100,AW87,AW81,AW71,AW68)</f>
        <v>189388.87000000002</v>
      </c>
      <c r="AX183" s="1005"/>
      <c r="AY183" s="1003">
        <f>SUM(AY182,AY181,AY180,AY178,AY175,AY170,AY164,AY160,AY140,AY134,AY123,AY120,AY114,AY107,AY104,AY100,AY87,AY81,AY71,AY68)</f>
        <v>683775</v>
      </c>
      <c r="AZ183" s="1004">
        <f>SUM(AZ182,AZ181,AZ180,AZ178,AZ175,AZ170,AZ164,AZ160,AZ140,AZ134,AZ123,AZ120,AZ114,AZ107,AZ104,AZ100,AZ87,AZ81,AZ71,AZ68)</f>
        <v>699720.42000000016</v>
      </c>
      <c r="BA183" s="1005"/>
      <c r="BB183" s="1006">
        <f>SUM(BB182,BB181,BB180,BB178,BB175,BB170,BB164,BB160,BB140,BB134,BB123,BB120,BB114,BB107,BB104,BB100,BB87,BB81,BB71,BB68)</f>
        <v>603753</v>
      </c>
      <c r="BC183" s="1007">
        <f>SUM(BC182,BC181,BC180,BC178,BC175,BC170,BC164,BC160,BC140,BC134,BC123,BC120,BC114,BC107,BC104,BC100,BC87,BC81,BC71,BC68,)</f>
        <v>93164.23000000001</v>
      </c>
      <c r="BD183" s="1008"/>
      <c r="BE183" s="1005"/>
      <c r="BF183" s="1009">
        <f>AVERAGE(AT183,AW183,AZ183)</f>
        <v>326492.03000000009</v>
      </c>
      <c r="BG183" s="1005"/>
      <c r="BH183" s="1010">
        <f>SUM(BH134,BH140,BH160,BH164,BH170,BH175,BH178,BH180,BH181,BH182,BH123,BH120,BH114,BH107,BH100,BH87,BH81,BH71,BH68)</f>
        <v>566198.36</v>
      </c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</row>
    <row r="184" spans="1:168" s="647" customFormat="1" ht="12.75" customHeight="1" x14ac:dyDescent="0.2">
      <c r="A184" s="744"/>
      <c r="B184" s="296"/>
      <c r="C184" s="296"/>
      <c r="D184" s="745"/>
      <c r="E184" s="745"/>
      <c r="F184" s="745"/>
      <c r="G184" s="746"/>
      <c r="H184" s="745"/>
      <c r="I184" s="745"/>
      <c r="J184" s="745"/>
      <c r="K184" s="745"/>
      <c r="L184" s="747"/>
      <c r="M184" s="745"/>
      <c r="N184" s="745"/>
      <c r="O184" s="745"/>
      <c r="P184" s="745"/>
      <c r="Q184" s="747"/>
      <c r="R184" s="745"/>
      <c r="S184" s="745"/>
      <c r="T184" s="745"/>
      <c r="U184" s="745"/>
      <c r="V184" s="747"/>
      <c r="W184" s="745"/>
      <c r="X184" s="745"/>
      <c r="Y184" s="745"/>
      <c r="Z184" s="745"/>
      <c r="AA184" s="747"/>
      <c r="AB184" s="745"/>
      <c r="AC184" s="747"/>
      <c r="AD184" s="748"/>
      <c r="AE184" s="745"/>
      <c r="AF184" s="745"/>
      <c r="AG184" s="745"/>
      <c r="AH184" s="747"/>
      <c r="AI184" s="745"/>
      <c r="AJ184" s="747"/>
      <c r="AK184" s="748"/>
      <c r="AL184" s="745"/>
      <c r="AM184" s="745"/>
      <c r="AN184" s="745"/>
      <c r="AO184" s="745"/>
      <c r="AP184" s="551"/>
      <c r="AQ184" s="749"/>
      <c r="AR184" s="748"/>
      <c r="AS184" s="750"/>
      <c r="AT184" s="749"/>
      <c r="AU184" s="297"/>
      <c r="AV184" s="790"/>
      <c r="AW184" s="751"/>
      <c r="AX184" s="297"/>
      <c r="AY184" s="750"/>
      <c r="AZ184" s="751"/>
      <c r="BA184" s="297"/>
      <c r="BB184" s="750"/>
      <c r="BC184" s="745"/>
      <c r="BD184" s="749"/>
      <c r="BE184" s="297"/>
      <c r="BF184" s="509"/>
      <c r="BG184" s="297"/>
      <c r="BH184" s="421"/>
      <c r="BI184" s="297"/>
      <c r="BJ184" s="297"/>
      <c r="BK184" s="297"/>
      <c r="BL184" s="297"/>
      <c r="BM184" s="297"/>
      <c r="BN184" s="297"/>
      <c r="BO184" s="297"/>
      <c r="BP184" s="297"/>
      <c r="BQ184" s="297"/>
      <c r="BR184" s="297"/>
      <c r="BS184" s="297"/>
      <c r="BT184" s="297"/>
      <c r="BU184" s="297"/>
      <c r="BV184" s="297"/>
      <c r="BW184" s="297"/>
      <c r="BX184" s="297"/>
      <c r="BY184" s="297"/>
      <c r="BZ184" s="297"/>
      <c r="CA184" s="297"/>
      <c r="CB184" s="297"/>
      <c r="CC184" s="297"/>
      <c r="CD184" s="297"/>
      <c r="CE184" s="297"/>
      <c r="CF184" s="297"/>
      <c r="CG184" s="297"/>
      <c r="CH184" s="297"/>
      <c r="CI184" s="297"/>
      <c r="CJ184" s="297"/>
      <c r="CK184" s="297"/>
      <c r="CL184" s="297"/>
      <c r="CM184" s="297"/>
      <c r="CN184" s="297"/>
      <c r="CO184" s="297"/>
      <c r="CP184" s="297"/>
      <c r="CQ184" s="297"/>
      <c r="CR184" s="297"/>
      <c r="CS184" s="297"/>
      <c r="CT184" s="297"/>
      <c r="CU184" s="297"/>
      <c r="CV184" s="297"/>
      <c r="CW184" s="297"/>
      <c r="CX184" s="297"/>
      <c r="CY184" s="297"/>
      <c r="CZ184" s="297"/>
      <c r="DA184" s="297"/>
      <c r="DB184" s="297"/>
      <c r="DC184" s="297"/>
      <c r="DD184" s="297"/>
      <c r="DE184" s="297"/>
      <c r="DF184" s="297"/>
      <c r="DG184" s="297"/>
      <c r="DH184" s="297"/>
      <c r="DI184" s="297"/>
      <c r="DJ184" s="297"/>
      <c r="DK184" s="297"/>
      <c r="DL184" s="297"/>
      <c r="DM184" s="297"/>
      <c r="DN184" s="297"/>
      <c r="DO184" s="297"/>
      <c r="DP184" s="297"/>
      <c r="DQ184" s="297"/>
      <c r="DR184" s="297"/>
      <c r="DS184" s="297"/>
      <c r="DT184" s="297"/>
      <c r="DU184" s="297"/>
      <c r="DV184" s="297"/>
      <c r="DW184" s="297"/>
      <c r="DX184" s="297"/>
      <c r="DY184" s="297"/>
      <c r="DZ184" s="297"/>
      <c r="EA184" s="297"/>
      <c r="EB184" s="297"/>
      <c r="EC184" s="297"/>
      <c r="ED184" s="297"/>
      <c r="EE184" s="297"/>
      <c r="EF184" s="297"/>
      <c r="EG184" s="297"/>
      <c r="EH184" s="297"/>
      <c r="EI184" s="297"/>
      <c r="EJ184" s="297"/>
      <c r="EK184" s="297"/>
      <c r="EL184" s="297"/>
      <c r="EM184" s="297"/>
      <c r="EN184" s="297"/>
      <c r="EO184" s="297"/>
      <c r="EP184" s="297"/>
      <c r="EQ184" s="297"/>
      <c r="ER184" s="297"/>
      <c r="ES184" s="297"/>
      <c r="ET184" s="297"/>
      <c r="EU184" s="297"/>
      <c r="EV184" s="297"/>
      <c r="EW184" s="297"/>
      <c r="EX184" s="297"/>
      <c r="EY184" s="297"/>
      <c r="EZ184" s="297"/>
      <c r="FA184" s="297"/>
      <c r="FB184" s="297"/>
      <c r="FC184" s="297"/>
      <c r="FD184" s="297"/>
      <c r="FE184" s="297"/>
      <c r="FF184" s="297"/>
      <c r="FG184" s="297"/>
      <c r="FH184" s="297"/>
      <c r="FI184" s="297"/>
      <c r="FJ184" s="297"/>
      <c r="FK184" s="297"/>
      <c r="FL184" s="297"/>
    </row>
    <row r="185" spans="1:168" s="14" customFormat="1" ht="18" customHeight="1" x14ac:dyDescent="0.2">
      <c r="A185" s="1058" t="s">
        <v>83</v>
      </c>
      <c r="B185" s="1058"/>
      <c r="C185" s="761"/>
      <c r="D185" s="760" t="e">
        <f>D55-D183</f>
        <v>#REF!</v>
      </c>
      <c r="E185" s="736" t="e">
        <f>E55-E183</f>
        <v>#REF!</v>
      </c>
      <c r="F185" s="736" t="e">
        <f>E185-D185</f>
        <v>#REF!</v>
      </c>
      <c r="G185" s="737" t="e">
        <f t="shared" si="82"/>
        <v>#REF!</v>
      </c>
      <c r="H185" s="736"/>
      <c r="I185" s="736" t="e">
        <f>I55-I183</f>
        <v>#REF!</v>
      </c>
      <c r="J185" s="736" t="e">
        <f>J55-J183</f>
        <v>#REF!</v>
      </c>
      <c r="K185" s="736" t="e">
        <f>J185-I185</f>
        <v>#REF!</v>
      </c>
      <c r="L185" s="737" t="e">
        <f>K185/I185</f>
        <v>#REF!</v>
      </c>
      <c r="M185" s="736"/>
      <c r="N185" s="736" t="e">
        <f>N55-N183</f>
        <v>#REF!</v>
      </c>
      <c r="O185" s="736" t="e">
        <f>O55-O183</f>
        <v>#REF!</v>
      </c>
      <c r="P185" s="736" t="e">
        <f>O185-N185</f>
        <v>#REF!</v>
      </c>
      <c r="Q185" s="737" t="e">
        <f>P185/N185</f>
        <v>#REF!</v>
      </c>
      <c r="R185" s="738"/>
      <c r="S185" s="736" t="e">
        <f>S55-S183</f>
        <v>#REF!</v>
      </c>
      <c r="T185" s="736" t="e">
        <f>T55-T183</f>
        <v>#REF!</v>
      </c>
      <c r="U185" s="736" t="e">
        <f>T185-S185</f>
        <v>#REF!</v>
      </c>
      <c r="V185" s="737" t="e">
        <f>U185/S185</f>
        <v>#REF!</v>
      </c>
      <c r="W185" s="737"/>
      <c r="X185" s="736" t="e">
        <f>X55-X183</f>
        <v>#REF!</v>
      </c>
      <c r="Y185" s="736" t="e">
        <f>Y55-Y183</f>
        <v>#REF!</v>
      </c>
      <c r="Z185" s="736" t="e">
        <f>Y185-X185</f>
        <v>#REF!</v>
      </c>
      <c r="AA185" s="737" t="e">
        <f>Z185/X185</f>
        <v>#REF!</v>
      </c>
      <c r="AB185" s="737"/>
      <c r="AC185" s="739" t="e">
        <f t="shared" si="80"/>
        <v>#REF!</v>
      </c>
      <c r="AD185" s="740"/>
      <c r="AE185" s="736" t="e">
        <f>AE55-AE183</f>
        <v>#REF!</v>
      </c>
      <c r="AF185" s="736" t="e">
        <f>AF55-AF183</f>
        <v>#REF!</v>
      </c>
      <c r="AG185" s="736" t="e">
        <f>AF185-AE185</f>
        <v>#REF!</v>
      </c>
      <c r="AH185" s="737" t="e">
        <f>AG185/AE185</f>
        <v>#REF!</v>
      </c>
      <c r="AI185" s="737"/>
      <c r="AJ185" s="739" t="e">
        <f>(AF185+T185+Y185)/3</f>
        <v>#REF!</v>
      </c>
      <c r="AK185" s="740"/>
      <c r="AL185" s="736" t="e">
        <f>AL55-AL183</f>
        <v>#REF!</v>
      </c>
      <c r="AM185" s="736" t="e">
        <f>AM55-AM183</f>
        <v>#REF!</v>
      </c>
      <c r="AN185" s="736" t="e">
        <f>AM185-AL185</f>
        <v>#REF!</v>
      </c>
      <c r="AO185" s="737" t="e">
        <f>AN185/AL185</f>
        <v>#REF!</v>
      </c>
      <c r="AP185" s="741"/>
      <c r="AQ185" s="742">
        <f>AQ55-AQ183</f>
        <v>109587.81000000001</v>
      </c>
      <c r="AR185" s="767"/>
      <c r="AS185" s="774">
        <f>AS55-AS183</f>
        <v>34499</v>
      </c>
      <c r="AT185" s="775">
        <f>AT55-AT183</f>
        <v>90058.279999999984</v>
      </c>
      <c r="AU185" s="762"/>
      <c r="AV185" s="788">
        <f>AV55-AV183</f>
        <v>-315630</v>
      </c>
      <c r="AW185" s="789">
        <f>AW55-AW183</f>
        <v>-10664.000000000029</v>
      </c>
      <c r="AX185" s="762"/>
      <c r="AY185" s="776">
        <f>AY55-AY183</f>
        <v>0</v>
      </c>
      <c r="AZ185" s="800">
        <f>AZ55-AZ183</f>
        <v>-227733.18000000017</v>
      </c>
      <c r="BA185" s="762"/>
      <c r="BB185" s="807">
        <f>BB55-BB183</f>
        <v>0</v>
      </c>
      <c r="BC185" s="743">
        <f>BC55-BC183</f>
        <v>41789.489999999991</v>
      </c>
      <c r="BD185" s="808">
        <f>(BC185/$BC$4)*12</f>
        <v>55719.319999999992</v>
      </c>
      <c r="BE185" s="762"/>
      <c r="BF185" s="818">
        <f>AVERAGE(AT185,AW185,AZ185)</f>
        <v>-49446.300000000068</v>
      </c>
      <c r="BG185" s="762"/>
      <c r="BH185" s="814">
        <f>SUM(BH55-BH183)</f>
        <v>35699.180000000051</v>
      </c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</row>
    <row r="186" spans="1:168" s="637" customFormat="1" ht="10.5" customHeight="1" thickBot="1" x14ac:dyDescent="0.25">
      <c r="A186" s="1059" t="s">
        <v>382</v>
      </c>
      <c r="B186" s="1059"/>
      <c r="C186" s="298"/>
      <c r="D186" s="638"/>
      <c r="E186" s="638"/>
      <c r="F186" s="638"/>
      <c r="G186" s="639"/>
      <c r="H186" s="638"/>
      <c r="I186" s="638"/>
      <c r="J186" s="640"/>
      <c r="K186" s="640"/>
      <c r="L186" s="641"/>
      <c r="M186" s="640"/>
      <c r="N186" s="638"/>
      <c r="O186" s="640"/>
      <c r="P186" s="638"/>
      <c r="Q186" s="639"/>
      <c r="R186" s="642"/>
      <c r="S186" s="642"/>
      <c r="T186" s="640"/>
      <c r="U186" s="638"/>
      <c r="V186" s="639"/>
      <c r="W186" s="638"/>
      <c r="X186" s="643"/>
      <c r="Y186" s="638"/>
      <c r="Z186" s="638"/>
      <c r="AA186" s="639"/>
      <c r="AB186" s="642"/>
      <c r="AC186" s="644"/>
      <c r="AD186" s="640"/>
      <c r="AE186" s="643"/>
      <c r="AF186" s="638"/>
      <c r="AG186" s="638"/>
      <c r="AH186" s="639"/>
      <c r="AI186" s="642"/>
      <c r="AJ186" s="644"/>
      <c r="AK186" s="640"/>
      <c r="AL186" s="643"/>
      <c r="AM186" s="640"/>
      <c r="AN186" s="638"/>
      <c r="AO186" s="638"/>
      <c r="AP186" s="645"/>
      <c r="AQ186" s="646"/>
      <c r="AR186" s="640"/>
      <c r="AS186" s="777"/>
      <c r="AT186" s="778"/>
      <c r="AU186" s="84"/>
      <c r="AV186" s="791"/>
      <c r="AW186" s="792"/>
      <c r="AX186" s="84"/>
      <c r="AY186" s="801"/>
      <c r="AZ186" s="792"/>
      <c r="BA186" s="84"/>
      <c r="BB186" s="801"/>
      <c r="BC186" s="157"/>
      <c r="BD186" s="778"/>
      <c r="BE186" s="297"/>
      <c r="BF186" s="819"/>
      <c r="BG186" s="297"/>
      <c r="BH186" s="815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</row>
    <row r="187" spans="1:168" ht="10.5" customHeight="1" x14ac:dyDescent="0.2">
      <c r="A187"/>
      <c r="X187" s="43"/>
      <c r="Y187" s="43"/>
      <c r="Z187" s="43"/>
      <c r="AA187" s="110"/>
      <c r="AC187" s="86"/>
      <c r="AD187" s="18"/>
      <c r="AE187" s="43"/>
      <c r="AF187" s="43"/>
      <c r="AG187" s="43"/>
      <c r="AH187" s="110"/>
      <c r="AJ187" s="86"/>
      <c r="AL187" s="43"/>
      <c r="AM187" s="43"/>
      <c r="AN187" s="43"/>
      <c r="AO187" s="110"/>
      <c r="AP187" s="119"/>
      <c r="AQ187" s="43"/>
      <c r="AS187" s="92"/>
      <c r="AT187" s="92"/>
      <c r="AU187" s="84"/>
      <c r="AV187" s="114"/>
      <c r="AW187" s="114"/>
      <c r="AX187" s="380"/>
      <c r="AY187" s="114"/>
      <c r="AZ187" s="114"/>
      <c r="BB187" s="75"/>
      <c r="BC187" s="43"/>
      <c r="BD187" s="43"/>
      <c r="BF187" s="116"/>
      <c r="BH187" s="375"/>
    </row>
    <row r="188" spans="1:168" ht="10.5" customHeight="1" x14ac:dyDescent="0.2">
      <c r="A188"/>
      <c r="O188" s="103"/>
      <c r="AC188" s="86"/>
      <c r="AD188" s="18"/>
      <c r="AE188" s="43"/>
      <c r="AJ188" s="86"/>
      <c r="AL188" s="43"/>
      <c r="AU188" s="84"/>
      <c r="AW188" s="1057"/>
      <c r="AY188" s="1057"/>
      <c r="AZ188" s="1057"/>
      <c r="BB188" s="137"/>
      <c r="BC188" s="18"/>
      <c r="BD188" s="18"/>
      <c r="BF188" s="116"/>
      <c r="BH188" s="373"/>
    </row>
    <row r="189" spans="1:168" ht="10.5" customHeight="1" x14ac:dyDescent="0.2">
      <c r="A189"/>
      <c r="AC189" s="86"/>
      <c r="AD189" s="18"/>
      <c r="AE189" s="29"/>
      <c r="AJ189" s="86"/>
      <c r="AL189" s="29"/>
      <c r="AU189" s="84"/>
      <c r="AW189" s="1057"/>
      <c r="AY189" s="1057"/>
      <c r="AZ189" s="1057"/>
      <c r="BB189" s="137"/>
      <c r="BC189" s="18"/>
      <c r="BD189" s="18"/>
      <c r="BF189" s="116"/>
      <c r="BH189" s="373"/>
    </row>
    <row r="190" spans="1:168" ht="10.5" customHeight="1" x14ac:dyDescent="0.2">
      <c r="A190"/>
      <c r="AC190" s="86"/>
      <c r="AJ190" s="86"/>
      <c r="AU190" s="84"/>
      <c r="AW190" s="1057"/>
      <c r="AY190" s="1057"/>
      <c r="AZ190" s="1057"/>
      <c r="BB190" s="137"/>
      <c r="BC190" s="18"/>
      <c r="BD190" s="18"/>
      <c r="BF190" s="116"/>
      <c r="BH190" s="373"/>
    </row>
    <row r="191" spans="1:168" ht="10.5" customHeight="1" x14ac:dyDescent="0.2">
      <c r="A191"/>
      <c r="O191" s="1"/>
      <c r="P191" s="1"/>
      <c r="Q191" s="1"/>
      <c r="R191" s="1"/>
      <c r="S191" s="1"/>
      <c r="Y191" s="8"/>
      <c r="AC191" s="86"/>
      <c r="AJ191" s="86"/>
      <c r="AU191" s="84"/>
      <c r="AW191" s="1057"/>
      <c r="AY191" s="1057"/>
      <c r="AZ191" s="1057"/>
      <c r="BB191" s="137"/>
      <c r="BC191" s="18"/>
      <c r="BD191" s="18"/>
      <c r="BF191" s="116"/>
      <c r="BH191" s="373"/>
    </row>
    <row r="192" spans="1:168" ht="10.5" customHeight="1" x14ac:dyDescent="0.2">
      <c r="A192"/>
      <c r="AC192" s="86"/>
      <c r="AJ192" s="86"/>
      <c r="AU192" s="84"/>
      <c r="AW192" s="1057"/>
      <c r="AY192" s="1057"/>
      <c r="AZ192" s="1057"/>
      <c r="BB192" s="137"/>
      <c r="BC192" s="18"/>
      <c r="BD192" s="18"/>
      <c r="BF192" s="116"/>
      <c r="BH192" s="373"/>
    </row>
    <row r="193" spans="1:60" ht="10.5" customHeight="1" x14ac:dyDescent="0.2">
      <c r="A193"/>
      <c r="AC193" s="86"/>
      <c r="AJ193" s="86"/>
      <c r="AU193" s="84"/>
      <c r="AW193" s="1057"/>
      <c r="AY193" s="1057"/>
      <c r="AZ193" s="1057"/>
      <c r="BB193" s="137"/>
      <c r="BC193" s="18"/>
      <c r="BD193" s="18"/>
      <c r="BF193" s="116"/>
      <c r="BH193" s="373"/>
    </row>
    <row r="194" spans="1:60" ht="10.5" customHeight="1" x14ac:dyDescent="0.2">
      <c r="A194"/>
      <c r="T194" s="8"/>
      <c r="AC194" s="86"/>
      <c r="AJ194" s="86"/>
      <c r="AU194" s="84"/>
      <c r="AW194" s="1057"/>
      <c r="AY194" s="1057"/>
      <c r="AZ194" s="1057"/>
      <c r="BB194" s="137"/>
      <c r="BC194" s="18"/>
      <c r="BD194" s="18"/>
      <c r="BF194" s="116"/>
      <c r="BH194" s="373"/>
    </row>
    <row r="195" spans="1:60" ht="10.5" customHeight="1" x14ac:dyDescent="0.2">
      <c r="A195"/>
      <c r="AC195" s="86"/>
      <c r="AJ195" s="86"/>
      <c r="AU195" s="84"/>
      <c r="AW195" s="1057"/>
      <c r="AY195" s="1057"/>
      <c r="AZ195" s="1057"/>
      <c r="BB195" s="137"/>
      <c r="BC195" s="18"/>
      <c r="BD195" s="18"/>
      <c r="BF195" s="116"/>
      <c r="BH195" s="18"/>
    </row>
    <row r="196" spans="1:60" ht="10.5" customHeight="1" x14ac:dyDescent="0.2">
      <c r="A196"/>
      <c r="AC196" s="86"/>
      <c r="AJ196" s="86"/>
      <c r="AU196" s="84"/>
      <c r="AW196" s="1057"/>
      <c r="AY196" s="1057"/>
      <c r="AZ196" s="1057"/>
      <c r="BB196" s="137"/>
      <c r="BC196" s="18"/>
      <c r="BD196" s="18"/>
      <c r="BF196" s="116"/>
      <c r="BH196" s="84"/>
    </row>
    <row r="197" spans="1:60" ht="10.5" customHeight="1" x14ac:dyDescent="0.2">
      <c r="A197"/>
      <c r="AC197" s="86"/>
      <c r="AJ197" s="86"/>
      <c r="AU197" s="84"/>
      <c r="AW197" s="1057"/>
      <c r="AY197" s="1057"/>
      <c r="AZ197" s="1057"/>
      <c r="BB197" s="137"/>
      <c r="BC197" s="18"/>
      <c r="BD197" s="18"/>
      <c r="BF197" s="116"/>
      <c r="BH197" s="84"/>
    </row>
    <row r="198" spans="1:60" ht="10.5" customHeight="1" x14ac:dyDescent="0.2">
      <c r="A198"/>
      <c r="AC198" s="86"/>
      <c r="AJ198" s="86"/>
      <c r="AU198" s="84"/>
      <c r="AW198" s="1057"/>
      <c r="AY198" s="1057"/>
      <c r="AZ198" s="1057"/>
      <c r="BB198" s="137"/>
      <c r="BC198" s="18"/>
      <c r="BD198" s="18"/>
      <c r="BF198" s="116"/>
      <c r="BH198" s="293"/>
    </row>
    <row r="199" spans="1:60" ht="10.5" customHeight="1" x14ac:dyDescent="0.2">
      <c r="A199"/>
      <c r="AC199" s="86"/>
      <c r="AJ199" s="86"/>
      <c r="AU199" s="84"/>
      <c r="AW199" s="1057"/>
      <c r="AY199" s="1057"/>
      <c r="AZ199" s="1057"/>
      <c r="BB199" s="137"/>
      <c r="BC199" s="18"/>
      <c r="BD199" s="18"/>
      <c r="BF199" s="116"/>
      <c r="BH199" s="84"/>
    </row>
    <row r="200" spans="1:60" ht="10.5" customHeight="1" x14ac:dyDescent="0.2">
      <c r="A200"/>
      <c r="AC200" s="86"/>
      <c r="AJ200" s="86"/>
      <c r="AW200" s="1057"/>
      <c r="AY200" s="1057"/>
      <c r="AZ200" s="1057"/>
      <c r="BB200" s="137"/>
      <c r="BC200" s="18"/>
      <c r="BD200" s="18"/>
      <c r="BF200" s="116"/>
      <c r="BH200" s="84"/>
    </row>
    <row r="201" spans="1:60" ht="10.5" customHeight="1" x14ac:dyDescent="0.2">
      <c r="A201"/>
      <c r="AC201" s="86"/>
      <c r="AJ201" s="86"/>
      <c r="AW201" s="1057"/>
      <c r="AY201" s="1057"/>
      <c r="AZ201" s="1057"/>
      <c r="BB201" s="137"/>
      <c r="BC201" s="18"/>
      <c r="BD201" s="18"/>
      <c r="BF201" s="116"/>
      <c r="BH201" s="84"/>
    </row>
    <row r="202" spans="1:60" ht="10.5" customHeight="1" x14ac:dyDescent="0.2">
      <c r="A202"/>
      <c r="B202"/>
      <c r="C202" s="18"/>
      <c r="D202"/>
      <c r="E202"/>
      <c r="F202"/>
      <c r="G202"/>
      <c r="H202"/>
      <c r="I202"/>
      <c r="J202"/>
      <c r="K202"/>
      <c r="L202"/>
      <c r="M202"/>
      <c r="N202"/>
      <c r="O202"/>
      <c r="Q202"/>
      <c r="T202"/>
      <c r="U202"/>
      <c r="V202"/>
      <c r="W202"/>
      <c r="X202"/>
      <c r="Y202"/>
      <c r="Z202"/>
      <c r="AA202"/>
      <c r="AB202"/>
      <c r="AC202" s="86"/>
      <c r="AJ202" s="86"/>
      <c r="AL202"/>
      <c r="AN202"/>
      <c r="AO202"/>
      <c r="AP202" s="120"/>
      <c r="AW202" s="1057"/>
      <c r="AY202" s="1057"/>
      <c r="AZ202" s="1057"/>
      <c r="BB202" s="137"/>
      <c r="BC202" s="18"/>
      <c r="BD202" s="18"/>
      <c r="BF202" s="116"/>
      <c r="BH202" s="84"/>
    </row>
    <row r="203" spans="1:60" ht="10.5" customHeight="1" x14ac:dyDescent="0.2">
      <c r="A203"/>
      <c r="B203"/>
      <c r="C203" s="18"/>
      <c r="D203"/>
      <c r="E203"/>
      <c r="F203"/>
      <c r="G203"/>
      <c r="H203"/>
      <c r="I203"/>
      <c r="J203"/>
      <c r="K203"/>
      <c r="L203"/>
      <c r="M203"/>
      <c r="N203"/>
      <c r="O203"/>
      <c r="Q203"/>
      <c r="T203"/>
      <c r="U203"/>
      <c r="V203"/>
      <c r="W203"/>
      <c r="X203"/>
      <c r="Y203"/>
      <c r="Z203"/>
      <c r="AA203"/>
      <c r="AB203"/>
      <c r="AC203" s="86"/>
      <c r="AJ203" s="86"/>
      <c r="AL203"/>
      <c r="AN203"/>
      <c r="AO203"/>
      <c r="AP203" s="120"/>
      <c r="AW203" s="1057"/>
      <c r="AY203" s="1057"/>
      <c r="AZ203" s="1057"/>
      <c r="BB203" s="137"/>
      <c r="BC203" s="18"/>
      <c r="BD203" s="18"/>
      <c r="BF203" s="116"/>
      <c r="BH203" s="84"/>
    </row>
    <row r="204" spans="1:60" ht="10.5" customHeight="1" x14ac:dyDescent="0.2">
      <c r="A204"/>
      <c r="B204"/>
      <c r="C204" s="18"/>
      <c r="D204"/>
      <c r="E204"/>
      <c r="F204"/>
      <c r="G204"/>
      <c r="H204"/>
      <c r="I204"/>
      <c r="J204"/>
      <c r="K204"/>
      <c r="L204"/>
      <c r="M204"/>
      <c r="N204"/>
      <c r="O204"/>
      <c r="Q204"/>
      <c r="T204"/>
      <c r="U204"/>
      <c r="V204"/>
      <c r="W204"/>
      <c r="X204"/>
      <c r="Y204"/>
      <c r="Z204"/>
      <c r="AA204"/>
      <c r="AB204"/>
      <c r="AC204" s="86"/>
      <c r="AJ204" s="86"/>
      <c r="AL204"/>
      <c r="AN204"/>
      <c r="AO204"/>
      <c r="AP204" s="120"/>
      <c r="AW204" s="1057"/>
      <c r="AY204" s="1057"/>
      <c r="AZ204" s="1057"/>
      <c r="BB204" s="137"/>
      <c r="BC204" s="18"/>
      <c r="BD204" s="18"/>
      <c r="BF204" s="116"/>
      <c r="BH204" s="84"/>
    </row>
    <row r="205" spans="1:60" ht="10.5" customHeight="1" x14ac:dyDescent="0.2">
      <c r="A205"/>
      <c r="B205"/>
      <c r="C205" s="18"/>
      <c r="D205"/>
      <c r="E205"/>
      <c r="F205"/>
      <c r="G205"/>
      <c r="H205"/>
      <c r="I205"/>
      <c r="J205"/>
      <c r="K205"/>
      <c r="L205"/>
      <c r="M205"/>
      <c r="N205"/>
      <c r="O205"/>
      <c r="Q205"/>
      <c r="T205"/>
      <c r="U205"/>
      <c r="V205"/>
      <c r="W205"/>
      <c r="X205"/>
      <c r="Y205"/>
      <c r="Z205"/>
      <c r="AA205"/>
      <c r="AB205"/>
      <c r="AC205" s="86"/>
      <c r="AJ205" s="86"/>
      <c r="AL205"/>
      <c r="AN205"/>
      <c r="AO205"/>
      <c r="AP205" s="120"/>
      <c r="AW205" s="1057"/>
      <c r="AY205" s="1057"/>
      <c r="AZ205" s="1057"/>
      <c r="BB205" s="137"/>
      <c r="BC205" s="18"/>
      <c r="BD205" s="18"/>
      <c r="BF205" s="116"/>
      <c r="BH205" s="84"/>
    </row>
    <row r="206" spans="1:60" ht="10.5" customHeight="1" x14ac:dyDescent="0.2">
      <c r="A206"/>
      <c r="B206"/>
      <c r="C206" s="18"/>
      <c r="D206"/>
      <c r="E206"/>
      <c r="F206"/>
      <c r="G206"/>
      <c r="H206"/>
      <c r="I206"/>
      <c r="J206"/>
      <c r="K206"/>
      <c r="L206"/>
      <c r="M206"/>
      <c r="N206"/>
      <c r="O206"/>
      <c r="Q206"/>
      <c r="T206"/>
      <c r="U206"/>
      <c r="V206"/>
      <c r="W206"/>
      <c r="X206"/>
      <c r="Y206"/>
      <c r="Z206"/>
      <c r="AA206"/>
      <c r="AB206"/>
      <c r="AC206" s="86"/>
      <c r="AJ206" s="86"/>
      <c r="AL206"/>
      <c r="AN206"/>
      <c r="AO206"/>
      <c r="AP206" s="120"/>
      <c r="AW206" s="1057"/>
      <c r="AY206" s="1057"/>
      <c r="AZ206" s="1057"/>
      <c r="BB206" s="137"/>
      <c r="BC206" s="18"/>
      <c r="BD206" s="18"/>
      <c r="BF206" s="116"/>
      <c r="BH206" s="84"/>
    </row>
    <row r="207" spans="1:60" ht="10.5" customHeight="1" x14ac:dyDescent="0.2">
      <c r="A207"/>
      <c r="B207"/>
      <c r="C207" s="18"/>
      <c r="D207"/>
      <c r="E207"/>
      <c r="F207"/>
      <c r="G207"/>
      <c r="H207"/>
      <c r="I207"/>
      <c r="J207"/>
      <c r="K207"/>
      <c r="L207"/>
      <c r="M207"/>
      <c r="N207"/>
      <c r="O207"/>
      <c r="Q207"/>
      <c r="T207"/>
      <c r="U207"/>
      <c r="V207"/>
      <c r="W207"/>
      <c r="X207"/>
      <c r="Y207"/>
      <c r="Z207"/>
      <c r="AA207"/>
      <c r="AB207"/>
      <c r="AC207" s="86"/>
      <c r="AJ207" s="86"/>
      <c r="AL207"/>
      <c r="AN207"/>
      <c r="AO207"/>
      <c r="AP207" s="120"/>
      <c r="AW207" s="1057"/>
      <c r="AY207" s="1057"/>
      <c r="AZ207" s="1057"/>
      <c r="BB207" s="137"/>
      <c r="BC207" s="18"/>
      <c r="BD207" s="18"/>
      <c r="BF207" s="116"/>
      <c r="BH207" s="293"/>
    </row>
    <row r="208" spans="1:60" ht="10.5" customHeight="1" x14ac:dyDescent="0.2">
      <c r="A208"/>
      <c r="B208"/>
      <c r="C208" s="18"/>
      <c r="D208"/>
      <c r="E208"/>
      <c r="F208"/>
      <c r="G208"/>
      <c r="H208"/>
      <c r="I208"/>
      <c r="J208"/>
      <c r="K208"/>
      <c r="L208"/>
      <c r="M208"/>
      <c r="N208"/>
      <c r="O208"/>
      <c r="Q208"/>
      <c r="T208"/>
      <c r="U208"/>
      <c r="V208"/>
      <c r="W208"/>
      <c r="X208"/>
      <c r="Y208"/>
      <c r="Z208"/>
      <c r="AA208"/>
      <c r="AB208"/>
      <c r="AC208" s="86"/>
      <c r="AJ208" s="86"/>
      <c r="AL208"/>
      <c r="AN208"/>
      <c r="AO208"/>
      <c r="AP208" s="120"/>
      <c r="AW208" s="1057"/>
      <c r="AY208" s="1057"/>
      <c r="AZ208" s="1057"/>
      <c r="BB208" s="137"/>
      <c r="BC208" s="18"/>
      <c r="BD208" s="18"/>
      <c r="BF208" s="116"/>
      <c r="BH208" s="84"/>
    </row>
    <row r="209" spans="1:60" ht="10.5" customHeight="1" x14ac:dyDescent="0.2">
      <c r="A209"/>
      <c r="B209"/>
      <c r="C209" s="18"/>
      <c r="D209"/>
      <c r="E209"/>
      <c r="F209"/>
      <c r="G209"/>
      <c r="H209"/>
      <c r="I209"/>
      <c r="J209"/>
      <c r="K209"/>
      <c r="L209"/>
      <c r="M209"/>
      <c r="N209"/>
      <c r="O209"/>
      <c r="Q209"/>
      <c r="T209"/>
      <c r="U209"/>
      <c r="V209"/>
      <c r="W209"/>
      <c r="X209"/>
      <c r="Y209"/>
      <c r="Z209"/>
      <c r="AA209"/>
      <c r="AB209"/>
      <c r="AC209" s="86"/>
      <c r="AJ209" s="86"/>
      <c r="AL209"/>
      <c r="AN209"/>
      <c r="AO209"/>
      <c r="AP209" s="120"/>
      <c r="AW209" s="1057"/>
      <c r="AY209" s="1057"/>
      <c r="AZ209" s="1057"/>
      <c r="BB209" s="137"/>
      <c r="BC209" s="18"/>
      <c r="BD209" s="18"/>
      <c r="BF209" s="116"/>
      <c r="BH209" s="84"/>
    </row>
    <row r="210" spans="1:60" ht="10.5" customHeight="1" x14ac:dyDescent="0.2">
      <c r="A210"/>
      <c r="B210"/>
      <c r="C210" s="18"/>
      <c r="D210"/>
      <c r="E210"/>
      <c r="F210"/>
      <c r="G210"/>
      <c r="H210"/>
      <c r="I210"/>
      <c r="J210"/>
      <c r="K210"/>
      <c r="L210"/>
      <c r="M210"/>
      <c r="N210"/>
      <c r="O210"/>
      <c r="Q210"/>
      <c r="T210"/>
      <c r="U210"/>
      <c r="V210"/>
      <c r="W210"/>
      <c r="X210"/>
      <c r="Y210"/>
      <c r="Z210"/>
      <c r="AA210"/>
      <c r="AB210"/>
      <c r="AC210" s="86"/>
      <c r="AJ210" s="86"/>
      <c r="AL210"/>
      <c r="AN210"/>
      <c r="AO210"/>
      <c r="AP210" s="120"/>
      <c r="AW210" s="1057"/>
      <c r="AY210" s="1057"/>
      <c r="AZ210" s="1057"/>
      <c r="BB210" s="137"/>
      <c r="BC210" s="18"/>
      <c r="BD210" s="18"/>
      <c r="BF210" s="116"/>
      <c r="BH210" s="84"/>
    </row>
    <row r="211" spans="1:60" ht="10.5" customHeight="1" x14ac:dyDescent="0.2">
      <c r="A211"/>
      <c r="B211"/>
      <c r="C211" s="18"/>
      <c r="D211"/>
      <c r="E211"/>
      <c r="F211"/>
      <c r="G211"/>
      <c r="H211"/>
      <c r="I211"/>
      <c r="J211"/>
      <c r="K211"/>
      <c r="L211"/>
      <c r="M211"/>
      <c r="N211"/>
      <c r="O211"/>
      <c r="Q211"/>
      <c r="T211"/>
      <c r="U211"/>
      <c r="V211"/>
      <c r="W211"/>
      <c r="X211"/>
      <c r="Y211"/>
      <c r="Z211"/>
      <c r="AA211"/>
      <c r="AB211"/>
      <c r="AC211" s="86"/>
      <c r="AJ211" s="86"/>
      <c r="AL211"/>
      <c r="AN211"/>
      <c r="AO211"/>
      <c r="AP211" s="120"/>
      <c r="AW211" s="1057"/>
      <c r="AY211" s="1057"/>
      <c r="AZ211" s="1057"/>
      <c r="BB211" s="137"/>
      <c r="BC211" s="18"/>
      <c r="BD211" s="18"/>
      <c r="BF211" s="116"/>
      <c r="BH211" s="293"/>
    </row>
    <row r="212" spans="1:60" ht="10.5" customHeight="1" x14ac:dyDescent="0.2">
      <c r="A212"/>
      <c r="B212"/>
      <c r="C212" s="18"/>
      <c r="D212"/>
      <c r="E212"/>
      <c r="F212"/>
      <c r="G212"/>
      <c r="H212"/>
      <c r="I212"/>
      <c r="J212"/>
      <c r="K212"/>
      <c r="L212"/>
      <c r="M212"/>
      <c r="N212"/>
      <c r="O212"/>
      <c r="Q212"/>
      <c r="T212"/>
      <c r="U212"/>
      <c r="V212"/>
      <c r="W212"/>
      <c r="X212"/>
      <c r="Y212"/>
      <c r="Z212"/>
      <c r="AA212"/>
      <c r="AB212"/>
      <c r="AC212" s="86"/>
      <c r="AJ212" s="86"/>
      <c r="AL212"/>
      <c r="AN212"/>
      <c r="AO212"/>
      <c r="AP212" s="120"/>
      <c r="AW212" s="1057"/>
      <c r="AY212" s="1057"/>
      <c r="AZ212" s="1057"/>
      <c r="BB212" s="137"/>
      <c r="BC212" s="18"/>
      <c r="BD212" s="18"/>
      <c r="BF212" s="116"/>
      <c r="BH212" s="84"/>
    </row>
    <row r="213" spans="1:60" ht="10.5" customHeight="1" x14ac:dyDescent="0.2">
      <c r="A213"/>
      <c r="B213"/>
      <c r="C213" s="18"/>
      <c r="D213"/>
      <c r="E213"/>
      <c r="F213"/>
      <c r="G213"/>
      <c r="H213"/>
      <c r="I213"/>
      <c r="J213"/>
      <c r="K213"/>
      <c r="L213"/>
      <c r="M213"/>
      <c r="N213"/>
      <c r="O213"/>
      <c r="Q213"/>
      <c r="T213"/>
      <c r="U213"/>
      <c r="V213"/>
      <c r="W213"/>
      <c r="X213"/>
      <c r="Y213"/>
      <c r="Z213"/>
      <c r="AA213"/>
      <c r="AB213"/>
      <c r="AC213" s="86"/>
      <c r="AJ213" s="86"/>
      <c r="AL213"/>
      <c r="AN213"/>
      <c r="AO213"/>
      <c r="AP213" s="120"/>
      <c r="AW213" s="1057"/>
      <c r="AY213" s="1057"/>
      <c r="AZ213" s="1057"/>
      <c r="BB213" s="137"/>
      <c r="BC213" s="18"/>
      <c r="BD213" s="18"/>
      <c r="BF213" s="116"/>
      <c r="BH213" s="84"/>
    </row>
    <row r="214" spans="1:60" ht="10.5" customHeight="1" x14ac:dyDescent="0.2">
      <c r="A214"/>
      <c r="B214"/>
      <c r="C214" s="18"/>
      <c r="D214"/>
      <c r="E214"/>
      <c r="F214"/>
      <c r="G214"/>
      <c r="H214"/>
      <c r="I214"/>
      <c r="J214"/>
      <c r="K214"/>
      <c r="L214"/>
      <c r="M214"/>
      <c r="N214"/>
      <c r="O214"/>
      <c r="Q214"/>
      <c r="T214"/>
      <c r="U214"/>
      <c r="V214"/>
      <c r="W214"/>
      <c r="X214"/>
      <c r="Y214"/>
      <c r="Z214"/>
      <c r="AA214"/>
      <c r="AB214"/>
      <c r="AC214" s="86"/>
      <c r="AJ214" s="86"/>
      <c r="AL214"/>
      <c r="AN214"/>
      <c r="AO214"/>
      <c r="AP214" s="120"/>
      <c r="AW214" s="1057"/>
      <c r="AY214" s="1057"/>
      <c r="AZ214" s="1057"/>
      <c r="BB214" s="137"/>
      <c r="BC214" s="18"/>
      <c r="BD214" s="18"/>
      <c r="BF214" s="116"/>
      <c r="BH214" s="293"/>
    </row>
    <row r="215" spans="1:60" ht="10.5" customHeight="1" x14ac:dyDescent="0.2">
      <c r="A215"/>
      <c r="B215"/>
      <c r="C215" s="18"/>
      <c r="D215"/>
      <c r="E215"/>
      <c r="F215"/>
      <c r="G215"/>
      <c r="H215"/>
      <c r="I215"/>
      <c r="J215"/>
      <c r="K215"/>
      <c r="L215"/>
      <c r="M215"/>
      <c r="N215"/>
      <c r="O215"/>
      <c r="Q215"/>
      <c r="T215"/>
      <c r="U215"/>
      <c r="V215"/>
      <c r="W215"/>
      <c r="X215"/>
      <c r="Y215"/>
      <c r="Z215"/>
      <c r="AA215"/>
      <c r="AB215"/>
      <c r="AC215" s="86"/>
      <c r="AJ215" s="86"/>
      <c r="AL215"/>
      <c r="AN215"/>
      <c r="AO215"/>
      <c r="AP215" s="120"/>
      <c r="AW215" s="1057"/>
      <c r="AY215" s="1057"/>
      <c r="AZ215" s="1057"/>
      <c r="BB215" s="137"/>
      <c r="BC215" s="18"/>
      <c r="BD215" s="18"/>
      <c r="BF215" s="116"/>
      <c r="BH215" s="84"/>
    </row>
    <row r="216" spans="1:60" ht="10.5" customHeight="1" x14ac:dyDescent="0.2">
      <c r="A216"/>
      <c r="B216"/>
      <c r="C216" s="18"/>
      <c r="D216"/>
      <c r="E216"/>
      <c r="F216"/>
      <c r="G216"/>
      <c r="H216"/>
      <c r="I216"/>
      <c r="J216"/>
      <c r="K216"/>
      <c r="L216"/>
      <c r="M216"/>
      <c r="N216"/>
      <c r="O216"/>
      <c r="Q216"/>
      <c r="T216"/>
      <c r="U216"/>
      <c r="V216"/>
      <c r="W216"/>
      <c r="X216"/>
      <c r="Y216"/>
      <c r="Z216"/>
      <c r="AA216"/>
      <c r="AB216"/>
      <c r="AC216" s="86"/>
      <c r="AJ216" s="86"/>
      <c r="AL216"/>
      <c r="AN216"/>
      <c r="AO216"/>
      <c r="AP216" s="120"/>
      <c r="AW216" s="1057"/>
      <c r="AY216" s="1057"/>
      <c r="AZ216" s="1057"/>
      <c r="BB216" s="137"/>
      <c r="BC216" s="18"/>
      <c r="BD216" s="18"/>
      <c r="BF216" s="116"/>
      <c r="BH216" s="84"/>
    </row>
    <row r="217" spans="1:60" ht="10.5" customHeight="1" x14ac:dyDescent="0.2">
      <c r="A217"/>
      <c r="B217"/>
      <c r="C217" s="18"/>
      <c r="D217"/>
      <c r="E217"/>
      <c r="F217"/>
      <c r="G217"/>
      <c r="H217"/>
      <c r="I217"/>
      <c r="J217"/>
      <c r="K217"/>
      <c r="L217"/>
      <c r="M217"/>
      <c r="N217"/>
      <c r="O217"/>
      <c r="Q217"/>
      <c r="T217"/>
      <c r="U217"/>
      <c r="V217"/>
      <c r="W217"/>
      <c r="X217"/>
      <c r="Y217"/>
      <c r="Z217"/>
      <c r="AA217"/>
      <c r="AB217"/>
      <c r="AC217" s="86"/>
      <c r="AJ217" s="86"/>
      <c r="AL217"/>
      <c r="AN217"/>
      <c r="AO217"/>
      <c r="AP217" s="120"/>
      <c r="AW217" s="1057"/>
      <c r="AY217" s="1057"/>
      <c r="AZ217" s="1057"/>
      <c r="BB217" s="137"/>
      <c r="BC217" s="18"/>
      <c r="BD217" s="18"/>
      <c r="BF217" s="116"/>
      <c r="BH217" s="84"/>
    </row>
    <row r="218" spans="1:60" ht="10.5" customHeight="1" x14ac:dyDescent="0.2">
      <c r="A218"/>
      <c r="B218"/>
      <c r="C218" s="18"/>
      <c r="D218"/>
      <c r="E218"/>
      <c r="F218"/>
      <c r="G218"/>
      <c r="H218"/>
      <c r="I218"/>
      <c r="J218"/>
      <c r="K218"/>
      <c r="L218"/>
      <c r="M218"/>
      <c r="N218"/>
      <c r="O218"/>
      <c r="Q218"/>
      <c r="T218"/>
      <c r="U218"/>
      <c r="V218"/>
      <c r="W218"/>
      <c r="X218"/>
      <c r="Y218"/>
      <c r="Z218"/>
      <c r="AA218"/>
      <c r="AB218"/>
      <c r="AC218" s="86"/>
      <c r="AJ218" s="86"/>
      <c r="AL218"/>
      <c r="AN218"/>
      <c r="AO218"/>
      <c r="AP218" s="120"/>
      <c r="AW218" s="1057"/>
      <c r="AY218" s="1057"/>
      <c r="AZ218" s="1057"/>
      <c r="BB218" s="137"/>
      <c r="BC218" s="18"/>
      <c r="BD218" s="18"/>
      <c r="BF218" s="116"/>
      <c r="BH218" s="84"/>
    </row>
    <row r="219" spans="1:60" ht="10.5" customHeight="1" x14ac:dyDescent="0.2">
      <c r="A219"/>
      <c r="B219"/>
      <c r="C219" s="18"/>
      <c r="D219"/>
      <c r="E219"/>
      <c r="F219"/>
      <c r="G219"/>
      <c r="H219"/>
      <c r="I219"/>
      <c r="J219"/>
      <c r="K219"/>
      <c r="L219"/>
      <c r="M219"/>
      <c r="N219"/>
      <c r="O219"/>
      <c r="Q219"/>
      <c r="T219"/>
      <c r="U219"/>
      <c r="V219"/>
      <c r="W219"/>
      <c r="X219"/>
      <c r="Y219"/>
      <c r="Z219"/>
      <c r="AA219"/>
      <c r="AB219"/>
      <c r="AC219" s="86"/>
      <c r="AJ219" s="86"/>
      <c r="AL219"/>
      <c r="AN219"/>
      <c r="AO219"/>
      <c r="AP219" s="120"/>
      <c r="AW219" s="1057"/>
      <c r="AY219" s="1057"/>
      <c r="AZ219" s="1057"/>
      <c r="BB219" s="137"/>
      <c r="BC219" s="18"/>
      <c r="BD219" s="18"/>
      <c r="BF219" s="116"/>
      <c r="BH219" s="84"/>
    </row>
    <row r="220" spans="1:60" ht="10.5" customHeight="1" x14ac:dyDescent="0.2">
      <c r="A220"/>
      <c r="B220"/>
      <c r="C220" s="18"/>
      <c r="D220"/>
      <c r="E220"/>
      <c r="F220"/>
      <c r="G220"/>
      <c r="H220"/>
      <c r="I220"/>
      <c r="J220"/>
      <c r="K220"/>
      <c r="L220"/>
      <c r="M220"/>
      <c r="N220"/>
      <c r="O220"/>
      <c r="Q220"/>
      <c r="T220"/>
      <c r="U220"/>
      <c r="V220"/>
      <c r="W220"/>
      <c r="X220"/>
      <c r="Y220"/>
      <c r="Z220"/>
      <c r="AA220"/>
      <c r="AB220"/>
      <c r="AC220" s="86"/>
      <c r="AJ220" s="86"/>
      <c r="AL220"/>
      <c r="AN220"/>
      <c r="AO220"/>
      <c r="AP220" s="120"/>
      <c r="AW220" s="1057"/>
      <c r="AY220" s="1057"/>
      <c r="AZ220" s="1057"/>
      <c r="BB220" s="137"/>
      <c r="BC220" s="18"/>
      <c r="BD220" s="18"/>
      <c r="BF220" s="116"/>
      <c r="BH220" s="84"/>
    </row>
    <row r="221" spans="1:60" ht="10.5" customHeight="1" x14ac:dyDescent="0.2">
      <c r="A221"/>
      <c r="B221"/>
      <c r="C221" s="18"/>
      <c r="D221"/>
      <c r="E221"/>
      <c r="F221"/>
      <c r="G221"/>
      <c r="H221"/>
      <c r="I221"/>
      <c r="J221"/>
      <c r="K221"/>
      <c r="L221"/>
      <c r="M221"/>
      <c r="N221"/>
      <c r="O221"/>
      <c r="Q221"/>
      <c r="T221"/>
      <c r="U221"/>
      <c r="V221"/>
      <c r="W221"/>
      <c r="X221"/>
      <c r="Y221"/>
      <c r="Z221"/>
      <c r="AA221"/>
      <c r="AB221"/>
      <c r="AC221" s="86"/>
      <c r="AJ221" s="86"/>
      <c r="AL221"/>
      <c r="AN221"/>
      <c r="AO221"/>
      <c r="AP221" s="120"/>
      <c r="AW221" s="1057"/>
      <c r="AY221" s="1057"/>
      <c r="AZ221" s="1057"/>
      <c r="BB221" s="137"/>
      <c r="BC221" s="18"/>
      <c r="BD221" s="18"/>
      <c r="BF221" s="116"/>
      <c r="BH221" s="84"/>
    </row>
    <row r="222" spans="1:60" ht="10.5" customHeight="1" x14ac:dyDescent="0.2">
      <c r="A222"/>
      <c r="B222"/>
      <c r="C222" s="18"/>
      <c r="D222"/>
      <c r="E222"/>
      <c r="F222"/>
      <c r="G222"/>
      <c r="H222"/>
      <c r="I222"/>
      <c r="J222"/>
      <c r="K222"/>
      <c r="L222"/>
      <c r="M222"/>
      <c r="N222"/>
      <c r="O222"/>
      <c r="Q222"/>
      <c r="T222"/>
      <c r="U222"/>
      <c r="V222"/>
      <c r="W222"/>
      <c r="X222"/>
      <c r="Y222"/>
      <c r="Z222"/>
      <c r="AA222"/>
      <c r="AB222"/>
      <c r="AC222" s="86"/>
      <c r="AJ222" s="86"/>
      <c r="AL222"/>
      <c r="AN222"/>
      <c r="AO222"/>
      <c r="AP222" s="120"/>
      <c r="AW222" s="1057"/>
      <c r="AY222" s="1057"/>
      <c r="AZ222" s="1057"/>
      <c r="BB222" s="137"/>
      <c r="BC222" s="18"/>
      <c r="BD222" s="18"/>
      <c r="BF222" s="116"/>
      <c r="BH222" s="84"/>
    </row>
    <row r="223" spans="1:60" ht="10.5" customHeight="1" x14ac:dyDescent="0.2">
      <c r="A223"/>
      <c r="B223"/>
      <c r="C223" s="18"/>
      <c r="D223"/>
      <c r="E223"/>
      <c r="F223"/>
      <c r="G223"/>
      <c r="H223"/>
      <c r="I223"/>
      <c r="J223"/>
      <c r="K223"/>
      <c r="L223"/>
      <c r="M223"/>
      <c r="N223"/>
      <c r="O223"/>
      <c r="Q223"/>
      <c r="T223"/>
      <c r="U223"/>
      <c r="V223"/>
      <c r="W223"/>
      <c r="X223"/>
      <c r="Y223"/>
      <c r="Z223"/>
      <c r="AA223"/>
      <c r="AB223"/>
      <c r="AC223" s="86"/>
      <c r="AJ223" s="86"/>
      <c r="AL223"/>
      <c r="AN223"/>
      <c r="AO223"/>
      <c r="AP223" s="120"/>
      <c r="AW223" s="1057"/>
      <c r="AY223" s="1057"/>
      <c r="AZ223" s="1057"/>
      <c r="BB223" s="137"/>
      <c r="BC223" s="18"/>
      <c r="BD223" s="18"/>
      <c r="BF223" s="116"/>
      <c r="BH223" s="84"/>
    </row>
    <row r="224" spans="1:60" ht="10.5" customHeight="1" x14ac:dyDescent="0.2">
      <c r="A224"/>
      <c r="B224"/>
      <c r="C224" s="18"/>
      <c r="D224"/>
      <c r="E224"/>
      <c r="F224"/>
      <c r="G224"/>
      <c r="H224"/>
      <c r="I224"/>
      <c r="J224"/>
      <c r="K224"/>
      <c r="L224"/>
      <c r="M224"/>
      <c r="N224"/>
      <c r="O224"/>
      <c r="Q224"/>
      <c r="T224"/>
      <c r="U224"/>
      <c r="V224"/>
      <c r="W224"/>
      <c r="X224"/>
      <c r="Y224"/>
      <c r="Z224"/>
      <c r="AA224"/>
      <c r="AB224"/>
      <c r="AC224" s="86"/>
      <c r="AJ224" s="86"/>
      <c r="AL224"/>
      <c r="AN224"/>
      <c r="AO224"/>
      <c r="AP224" s="120"/>
      <c r="AW224" s="1057"/>
      <c r="AY224" s="1057"/>
      <c r="AZ224" s="1057"/>
      <c r="BB224" s="137"/>
      <c r="BC224" s="18"/>
      <c r="BD224" s="18"/>
      <c r="BF224" s="116"/>
      <c r="BH224" s="84"/>
    </row>
    <row r="225" spans="1:60" ht="10.5" customHeight="1" x14ac:dyDescent="0.2">
      <c r="A225"/>
      <c r="B225"/>
      <c r="C225" s="18"/>
      <c r="D225"/>
      <c r="E225"/>
      <c r="F225"/>
      <c r="G225"/>
      <c r="H225"/>
      <c r="I225"/>
      <c r="J225"/>
      <c r="K225"/>
      <c r="L225"/>
      <c r="M225"/>
      <c r="N225"/>
      <c r="O225"/>
      <c r="Q225"/>
      <c r="T225"/>
      <c r="U225"/>
      <c r="V225"/>
      <c r="W225"/>
      <c r="X225"/>
      <c r="Y225"/>
      <c r="Z225"/>
      <c r="AA225"/>
      <c r="AB225"/>
      <c r="AC225" s="86"/>
      <c r="AJ225" s="86"/>
      <c r="AL225"/>
      <c r="AN225"/>
      <c r="AO225"/>
      <c r="AP225" s="120"/>
      <c r="AW225" s="1057"/>
      <c r="AY225" s="1057"/>
      <c r="AZ225" s="1057"/>
      <c r="BB225" s="137"/>
      <c r="BC225" s="18"/>
      <c r="BD225" s="18"/>
      <c r="BF225" s="116"/>
      <c r="BH225" s="84"/>
    </row>
    <row r="226" spans="1:60" ht="10.5" customHeight="1" x14ac:dyDescent="0.2">
      <c r="A226"/>
      <c r="B226"/>
      <c r="C226" s="18"/>
      <c r="D226"/>
      <c r="E226"/>
      <c r="F226"/>
      <c r="G226"/>
      <c r="H226"/>
      <c r="I226"/>
      <c r="J226"/>
      <c r="K226"/>
      <c r="L226"/>
      <c r="M226"/>
      <c r="N226"/>
      <c r="O226"/>
      <c r="Q226"/>
      <c r="T226"/>
      <c r="U226"/>
      <c r="V226"/>
      <c r="W226"/>
      <c r="X226"/>
      <c r="Y226"/>
      <c r="Z226"/>
      <c r="AA226"/>
      <c r="AB226"/>
      <c r="AC226" s="86"/>
      <c r="AJ226" s="86"/>
      <c r="AL226"/>
      <c r="AN226"/>
      <c r="AO226"/>
      <c r="AP226" s="120"/>
      <c r="AW226" s="1057"/>
      <c r="AY226" s="1057"/>
      <c r="AZ226" s="1057"/>
      <c r="BB226" s="137"/>
      <c r="BC226" s="18"/>
      <c r="BD226" s="18"/>
      <c r="BF226" s="116"/>
      <c r="BH226" s="84"/>
    </row>
    <row r="227" spans="1:60" ht="10.5" customHeight="1" x14ac:dyDescent="0.2">
      <c r="A227"/>
      <c r="B227"/>
      <c r="C227" s="18"/>
      <c r="D227"/>
      <c r="E227"/>
      <c r="F227"/>
      <c r="G227"/>
      <c r="H227"/>
      <c r="I227"/>
      <c r="J227"/>
      <c r="K227"/>
      <c r="L227"/>
      <c r="M227"/>
      <c r="N227"/>
      <c r="O227"/>
      <c r="Q227"/>
      <c r="T227"/>
      <c r="U227"/>
      <c r="V227"/>
      <c r="W227"/>
      <c r="X227"/>
      <c r="Y227"/>
      <c r="Z227"/>
      <c r="AA227"/>
      <c r="AB227"/>
      <c r="AC227" s="86"/>
      <c r="AJ227" s="86"/>
      <c r="AL227"/>
      <c r="AN227"/>
      <c r="AO227"/>
      <c r="AP227" s="120"/>
      <c r="AW227" s="1057"/>
      <c r="AY227" s="1057"/>
      <c r="AZ227" s="1057"/>
      <c r="BB227" s="137"/>
      <c r="BC227" s="18"/>
      <c r="BD227" s="18"/>
      <c r="BF227" s="116"/>
      <c r="BH227" s="687"/>
    </row>
    <row r="228" spans="1:60" ht="10.5" customHeight="1" x14ac:dyDescent="0.2">
      <c r="A228"/>
      <c r="B228"/>
      <c r="C228" s="18"/>
      <c r="D228"/>
      <c r="E228"/>
      <c r="F228"/>
      <c r="G228"/>
      <c r="H228"/>
      <c r="I228"/>
      <c r="J228"/>
      <c r="K228"/>
      <c r="L228"/>
      <c r="M228"/>
      <c r="N228"/>
      <c r="O228"/>
      <c r="Q228"/>
      <c r="T228"/>
      <c r="U228"/>
      <c r="V228"/>
      <c r="W228"/>
      <c r="X228"/>
      <c r="Y228"/>
      <c r="Z228"/>
      <c r="AA228"/>
      <c r="AB228"/>
      <c r="AC228" s="86"/>
      <c r="AJ228" s="86"/>
      <c r="AL228"/>
      <c r="AN228"/>
      <c r="AO228"/>
      <c r="AP228" s="120"/>
      <c r="AW228" s="1057"/>
      <c r="AY228" s="1057"/>
      <c r="AZ228" s="1057"/>
      <c r="BB228" s="137"/>
      <c r="BC228" s="18"/>
      <c r="BD228" s="18"/>
      <c r="BF228" s="116"/>
      <c r="BH228" s="688"/>
    </row>
    <row r="229" spans="1:60" ht="10.5" customHeight="1" x14ac:dyDescent="0.2">
      <c r="A229"/>
      <c r="B229"/>
      <c r="C229" s="18"/>
      <c r="D229"/>
      <c r="E229"/>
      <c r="F229"/>
      <c r="G229"/>
      <c r="H229"/>
      <c r="I229"/>
      <c r="J229"/>
      <c r="K229"/>
      <c r="L229"/>
      <c r="M229"/>
      <c r="N229"/>
      <c r="O229"/>
      <c r="Q229"/>
      <c r="T229"/>
      <c r="U229"/>
      <c r="V229"/>
      <c r="W229"/>
      <c r="X229"/>
      <c r="Y229"/>
      <c r="Z229"/>
      <c r="AA229"/>
      <c r="AB229"/>
      <c r="AC229" s="86"/>
      <c r="AJ229" s="86"/>
      <c r="AL229"/>
      <c r="AN229"/>
      <c r="AO229"/>
      <c r="AP229" s="120"/>
      <c r="AW229" s="1057"/>
      <c r="AY229" s="1057"/>
      <c r="AZ229" s="1057"/>
      <c r="BB229" s="137"/>
      <c r="BC229" s="18"/>
      <c r="BD229" s="18"/>
      <c r="BF229" s="116"/>
      <c r="BH229" s="293"/>
    </row>
    <row r="230" spans="1:60" ht="10.5" customHeight="1" x14ac:dyDescent="0.2">
      <c r="A230"/>
      <c r="B230"/>
      <c r="C230" s="18"/>
      <c r="D230"/>
      <c r="E230"/>
      <c r="F230"/>
      <c r="G230"/>
      <c r="H230"/>
      <c r="I230"/>
      <c r="J230"/>
      <c r="K230"/>
      <c r="L230"/>
      <c r="M230"/>
      <c r="N230"/>
      <c r="O230"/>
      <c r="Q230"/>
      <c r="T230"/>
      <c r="U230"/>
      <c r="V230"/>
      <c r="W230"/>
      <c r="X230"/>
      <c r="Y230"/>
      <c r="Z230"/>
      <c r="AA230"/>
      <c r="AB230"/>
      <c r="AC230" s="86"/>
      <c r="AJ230" s="86"/>
      <c r="AL230"/>
      <c r="AN230"/>
      <c r="AO230"/>
      <c r="AP230" s="120"/>
      <c r="AW230" s="1057"/>
      <c r="AY230" s="1057"/>
      <c r="AZ230" s="1057"/>
      <c r="BB230" s="137"/>
      <c r="BC230" s="18"/>
      <c r="BD230" s="18"/>
      <c r="BF230" s="116"/>
      <c r="BH230" s="84"/>
    </row>
    <row r="231" spans="1:60" ht="10.5" customHeight="1" x14ac:dyDescent="0.2">
      <c r="A231"/>
      <c r="B231"/>
      <c r="C231" s="18"/>
      <c r="D231"/>
      <c r="E231"/>
      <c r="F231"/>
      <c r="G231"/>
      <c r="H231"/>
      <c r="I231"/>
      <c r="J231"/>
      <c r="K231"/>
      <c r="L231"/>
      <c r="M231"/>
      <c r="N231"/>
      <c r="O231"/>
      <c r="Q231"/>
      <c r="T231"/>
      <c r="U231"/>
      <c r="V231"/>
      <c r="W231"/>
      <c r="X231"/>
      <c r="Y231"/>
      <c r="Z231"/>
      <c r="AA231"/>
      <c r="AB231"/>
      <c r="AC231" s="86"/>
      <c r="AJ231" s="86"/>
      <c r="AL231"/>
      <c r="AN231"/>
      <c r="AO231"/>
      <c r="AP231" s="120"/>
      <c r="AW231" s="1057"/>
      <c r="AY231" s="1057"/>
      <c r="AZ231" s="1057"/>
      <c r="BB231" s="137"/>
      <c r="BC231" s="18"/>
      <c r="BD231" s="18"/>
      <c r="BF231" s="116"/>
      <c r="BH231" s="84"/>
    </row>
    <row r="232" spans="1:60" ht="10.5" customHeight="1" x14ac:dyDescent="0.2">
      <c r="A232"/>
      <c r="B232"/>
      <c r="C232" s="18"/>
      <c r="D232"/>
      <c r="E232"/>
      <c r="F232"/>
      <c r="G232"/>
      <c r="H232"/>
      <c r="I232"/>
      <c r="J232"/>
      <c r="K232"/>
      <c r="L232"/>
      <c r="M232"/>
      <c r="N232"/>
      <c r="O232"/>
      <c r="Q232"/>
      <c r="T232"/>
      <c r="U232"/>
      <c r="V232"/>
      <c r="W232"/>
      <c r="X232"/>
      <c r="Y232"/>
      <c r="Z232"/>
      <c r="AA232"/>
      <c r="AB232"/>
      <c r="AC232" s="86"/>
      <c r="AJ232" s="86"/>
      <c r="AL232"/>
      <c r="AN232"/>
      <c r="AO232"/>
      <c r="AP232" s="120"/>
      <c r="AW232" s="1057"/>
      <c r="AY232" s="1057"/>
      <c r="AZ232" s="1057"/>
      <c r="BB232" s="137"/>
      <c r="BC232" s="18"/>
      <c r="BD232" s="18"/>
      <c r="BF232" s="116"/>
      <c r="BH232" s="84"/>
    </row>
    <row r="233" spans="1:60" ht="10.5" customHeight="1" x14ac:dyDescent="0.2">
      <c r="A233"/>
      <c r="B233"/>
      <c r="C233" s="18"/>
      <c r="D233"/>
      <c r="E233"/>
      <c r="F233"/>
      <c r="G233"/>
      <c r="H233"/>
      <c r="I233"/>
      <c r="J233"/>
      <c r="K233"/>
      <c r="L233"/>
      <c r="M233"/>
      <c r="N233"/>
      <c r="O233"/>
      <c r="Q233"/>
      <c r="T233"/>
      <c r="U233"/>
      <c r="V233"/>
      <c r="W233"/>
      <c r="X233"/>
      <c r="Y233"/>
      <c r="Z233"/>
      <c r="AA233"/>
      <c r="AB233"/>
      <c r="AC233" s="86"/>
      <c r="AJ233" s="86"/>
      <c r="AL233"/>
      <c r="AN233"/>
      <c r="AO233"/>
      <c r="AP233" s="120"/>
      <c r="AW233" s="1057"/>
      <c r="AY233" s="1057"/>
      <c r="AZ233" s="1057"/>
      <c r="BB233" s="137"/>
      <c r="BC233" s="18"/>
      <c r="BD233" s="18"/>
      <c r="BF233" s="116"/>
      <c r="BH233" s="84"/>
    </row>
    <row r="234" spans="1:60" ht="10.5" customHeight="1" x14ac:dyDescent="0.2">
      <c r="A234"/>
      <c r="B234"/>
      <c r="C234" s="18"/>
      <c r="D234"/>
      <c r="E234"/>
      <c r="F234"/>
      <c r="G234"/>
      <c r="H234"/>
      <c r="I234"/>
      <c r="J234"/>
      <c r="K234"/>
      <c r="L234"/>
      <c r="M234"/>
      <c r="N234"/>
      <c r="O234"/>
      <c r="Q234"/>
      <c r="T234"/>
      <c r="U234"/>
      <c r="V234"/>
      <c r="W234"/>
      <c r="X234"/>
      <c r="Y234"/>
      <c r="Z234"/>
      <c r="AA234"/>
      <c r="AB234"/>
      <c r="AC234" s="86"/>
      <c r="AJ234" s="86"/>
      <c r="AL234"/>
      <c r="AN234"/>
      <c r="AO234"/>
      <c r="AP234" s="120"/>
      <c r="AW234" s="1057"/>
      <c r="AY234" s="1057"/>
      <c r="AZ234" s="1057"/>
      <c r="BB234" s="137"/>
      <c r="BC234" s="18"/>
      <c r="BD234" s="18"/>
      <c r="BF234" s="116"/>
      <c r="BH234" s="293"/>
    </row>
    <row r="235" spans="1:60" ht="10.5" customHeight="1" x14ac:dyDescent="0.2">
      <c r="A235"/>
      <c r="B235"/>
      <c r="C235" s="18"/>
      <c r="D235"/>
      <c r="E235"/>
      <c r="F235"/>
      <c r="G235"/>
      <c r="H235"/>
      <c r="I235"/>
      <c r="J235"/>
      <c r="K235"/>
      <c r="L235"/>
      <c r="M235"/>
      <c r="N235"/>
      <c r="O235"/>
      <c r="Q235"/>
      <c r="T235"/>
      <c r="U235"/>
      <c r="V235"/>
      <c r="W235"/>
      <c r="X235"/>
      <c r="Y235"/>
      <c r="Z235"/>
      <c r="AA235"/>
      <c r="AB235"/>
      <c r="AC235" s="86"/>
      <c r="AJ235" s="86"/>
      <c r="AL235"/>
      <c r="AN235"/>
      <c r="AO235"/>
      <c r="AP235" s="120"/>
      <c r="AW235" s="1057"/>
      <c r="AY235" s="1057"/>
      <c r="AZ235" s="1057"/>
      <c r="BB235" s="137"/>
      <c r="BC235" s="18"/>
      <c r="BD235" s="18"/>
      <c r="BF235" s="116"/>
      <c r="BH235" s="293"/>
    </row>
    <row r="236" spans="1:60" ht="10.5" customHeight="1" x14ac:dyDescent="0.2">
      <c r="A236"/>
      <c r="B236"/>
      <c r="C236" s="18"/>
      <c r="D236"/>
      <c r="E236"/>
      <c r="F236"/>
      <c r="G236"/>
      <c r="H236"/>
      <c r="I236"/>
      <c r="J236"/>
      <c r="K236"/>
      <c r="L236"/>
      <c r="M236"/>
      <c r="N236"/>
      <c r="O236"/>
      <c r="Q236"/>
      <c r="T236"/>
      <c r="U236"/>
      <c r="V236"/>
      <c r="W236"/>
      <c r="X236"/>
      <c r="Y236"/>
      <c r="Z236"/>
      <c r="AA236"/>
      <c r="AB236"/>
      <c r="AC236" s="86"/>
      <c r="AJ236" s="86"/>
      <c r="AL236"/>
      <c r="AN236"/>
      <c r="AO236"/>
      <c r="AP236" s="120"/>
      <c r="AW236" s="1057"/>
      <c r="AY236" s="1057"/>
      <c r="AZ236" s="1057"/>
      <c r="BB236" s="137"/>
      <c r="BC236" s="18"/>
      <c r="BD236" s="18"/>
      <c r="BF236" s="116"/>
      <c r="BH236" s="293"/>
    </row>
    <row r="237" spans="1:60" ht="10.5" customHeight="1" x14ac:dyDescent="0.2">
      <c r="A237"/>
      <c r="B237"/>
      <c r="C237" s="18"/>
      <c r="D237"/>
      <c r="E237"/>
      <c r="F237"/>
      <c r="G237"/>
      <c r="H237"/>
      <c r="I237"/>
      <c r="J237"/>
      <c r="K237"/>
      <c r="L237"/>
      <c r="M237"/>
      <c r="N237"/>
      <c r="O237"/>
      <c r="Q237"/>
      <c r="T237"/>
      <c r="U237"/>
      <c r="V237"/>
      <c r="W237"/>
      <c r="X237"/>
      <c r="Y237"/>
      <c r="Z237"/>
      <c r="AA237"/>
      <c r="AB237"/>
      <c r="AC237" s="86"/>
      <c r="AJ237" s="86"/>
      <c r="AL237"/>
      <c r="AN237"/>
      <c r="AO237"/>
      <c r="AP237" s="120"/>
      <c r="AW237" s="1057"/>
      <c r="AY237" s="1057"/>
      <c r="AZ237" s="1057"/>
      <c r="BB237" s="137"/>
      <c r="BC237" s="18"/>
      <c r="BD237" s="18"/>
      <c r="BF237" s="116"/>
      <c r="BH237" s="293"/>
    </row>
    <row r="238" spans="1:60" ht="10.5" customHeight="1" x14ac:dyDescent="0.2">
      <c r="A238"/>
      <c r="B238"/>
      <c r="C238" s="18"/>
      <c r="D238"/>
      <c r="E238"/>
      <c r="F238"/>
      <c r="G238"/>
      <c r="H238"/>
      <c r="I238"/>
      <c r="J238"/>
      <c r="K238"/>
      <c r="L238"/>
      <c r="M238"/>
      <c r="N238"/>
      <c r="O238"/>
      <c r="Q238"/>
      <c r="T238"/>
      <c r="U238"/>
      <c r="V238"/>
      <c r="W238"/>
      <c r="X238"/>
      <c r="Y238"/>
      <c r="Z238"/>
      <c r="AA238"/>
      <c r="AB238"/>
      <c r="AC238" s="86"/>
      <c r="AJ238" s="86"/>
      <c r="AL238"/>
      <c r="AN238"/>
      <c r="AO238"/>
      <c r="AP238" s="120"/>
      <c r="AW238" s="1057"/>
      <c r="AY238" s="1057"/>
      <c r="AZ238" s="1057"/>
      <c r="BB238" s="137"/>
      <c r="BC238" s="18"/>
      <c r="BD238" s="18"/>
      <c r="BF238" s="116"/>
      <c r="BH238" s="84"/>
    </row>
    <row r="239" spans="1:60" ht="10.5" customHeight="1" x14ac:dyDescent="0.2">
      <c r="A239"/>
      <c r="B239"/>
      <c r="C239" s="18"/>
      <c r="D239"/>
      <c r="E239"/>
      <c r="F239"/>
      <c r="G239"/>
      <c r="H239"/>
      <c r="I239"/>
      <c r="J239"/>
      <c r="K239"/>
      <c r="L239"/>
      <c r="M239"/>
      <c r="N239"/>
      <c r="O239"/>
      <c r="Q239"/>
      <c r="T239"/>
      <c r="U239"/>
      <c r="V239"/>
      <c r="W239"/>
      <c r="X239"/>
      <c r="Y239"/>
      <c r="Z239"/>
      <c r="AA239"/>
      <c r="AB239"/>
      <c r="AC239" s="86"/>
      <c r="AJ239" s="86"/>
      <c r="AL239"/>
      <c r="AN239"/>
      <c r="AO239"/>
      <c r="AP239" s="120"/>
      <c r="AW239" s="1057"/>
      <c r="AY239" s="1057"/>
      <c r="AZ239" s="1057"/>
      <c r="BB239" s="137"/>
      <c r="BC239" s="18"/>
      <c r="BD239" s="18"/>
      <c r="BF239" s="116"/>
      <c r="BH239" s="84"/>
    </row>
    <row r="240" spans="1:60" ht="10.5" customHeight="1" x14ac:dyDescent="0.2">
      <c r="A240"/>
      <c r="B240"/>
      <c r="C240" s="18"/>
      <c r="D240"/>
      <c r="E240"/>
      <c r="F240"/>
      <c r="G240"/>
      <c r="H240"/>
      <c r="I240"/>
      <c r="J240"/>
      <c r="K240"/>
      <c r="L240"/>
      <c r="M240"/>
      <c r="N240"/>
      <c r="O240"/>
      <c r="Q240"/>
      <c r="T240"/>
      <c r="U240"/>
      <c r="V240"/>
      <c r="W240"/>
      <c r="X240"/>
      <c r="Y240"/>
      <c r="Z240"/>
      <c r="AA240"/>
      <c r="AB240"/>
      <c r="AC240" s="86"/>
      <c r="AJ240" s="86"/>
      <c r="AL240"/>
      <c r="AN240"/>
      <c r="AO240"/>
      <c r="AP240" s="120"/>
      <c r="AW240" s="1057"/>
      <c r="AY240" s="1057"/>
      <c r="AZ240" s="1057"/>
      <c r="BB240" s="137"/>
      <c r="BC240" s="18"/>
      <c r="BD240" s="18"/>
      <c r="BF240" s="116"/>
      <c r="BH240" s="84"/>
    </row>
    <row r="241" spans="1:60" ht="10.5" customHeight="1" x14ac:dyDescent="0.2">
      <c r="A241"/>
      <c r="B241"/>
      <c r="C241" s="18"/>
      <c r="D241"/>
      <c r="E241"/>
      <c r="F241"/>
      <c r="G241"/>
      <c r="H241"/>
      <c r="I241"/>
      <c r="J241"/>
      <c r="K241"/>
      <c r="L241"/>
      <c r="M241"/>
      <c r="N241"/>
      <c r="O241"/>
      <c r="Q241"/>
      <c r="T241"/>
      <c r="U241"/>
      <c r="V241"/>
      <c r="W241"/>
      <c r="X241"/>
      <c r="Y241"/>
      <c r="Z241"/>
      <c r="AA241"/>
      <c r="AB241"/>
      <c r="AC241" s="86"/>
      <c r="AJ241" s="86"/>
      <c r="AL241"/>
      <c r="AN241"/>
      <c r="AO241"/>
      <c r="AP241" s="120"/>
      <c r="AW241" s="1057"/>
      <c r="AY241" s="1057"/>
      <c r="AZ241" s="1057"/>
      <c r="BB241" s="137"/>
      <c r="BC241" s="18"/>
      <c r="BD241" s="18"/>
      <c r="BF241" s="116"/>
      <c r="BH241" s="84"/>
    </row>
    <row r="242" spans="1:60" ht="10.5" customHeight="1" x14ac:dyDescent="0.2">
      <c r="A242"/>
      <c r="B242"/>
      <c r="C242" s="18"/>
      <c r="D242"/>
      <c r="E242"/>
      <c r="F242"/>
      <c r="G242"/>
      <c r="H242"/>
      <c r="I242"/>
      <c r="J242"/>
      <c r="K242"/>
      <c r="L242"/>
      <c r="M242"/>
      <c r="N242"/>
      <c r="O242"/>
      <c r="Q242"/>
      <c r="T242"/>
      <c r="U242"/>
      <c r="V242"/>
      <c r="W242"/>
      <c r="X242"/>
      <c r="Y242"/>
      <c r="Z242"/>
      <c r="AA242"/>
      <c r="AB242"/>
      <c r="AC242" s="86"/>
      <c r="AJ242" s="86"/>
      <c r="AL242"/>
      <c r="AN242"/>
      <c r="AO242"/>
      <c r="AP242" s="120"/>
      <c r="AW242" s="1057"/>
      <c r="AY242" s="1057"/>
      <c r="AZ242" s="1057"/>
      <c r="BB242" s="137"/>
      <c r="BC242" s="18"/>
      <c r="BD242" s="18"/>
      <c r="BF242" s="116"/>
      <c r="BH242" s="84"/>
    </row>
    <row r="243" spans="1:60" ht="10.5" customHeight="1" x14ac:dyDescent="0.2">
      <c r="A243"/>
      <c r="B243"/>
      <c r="C243" s="18"/>
      <c r="D243"/>
      <c r="E243"/>
      <c r="F243"/>
      <c r="G243"/>
      <c r="H243"/>
      <c r="I243"/>
      <c r="J243"/>
      <c r="K243"/>
      <c r="L243"/>
      <c r="M243"/>
      <c r="N243"/>
      <c r="O243"/>
      <c r="Q243"/>
      <c r="T243"/>
      <c r="U243"/>
      <c r="V243"/>
      <c r="W243"/>
      <c r="X243"/>
      <c r="Y243"/>
      <c r="Z243"/>
      <c r="AA243"/>
      <c r="AB243"/>
      <c r="AC243" s="86"/>
      <c r="AJ243" s="86"/>
      <c r="AL243"/>
      <c r="AN243"/>
      <c r="AO243"/>
      <c r="AP243" s="120"/>
      <c r="AW243" s="1057"/>
      <c r="AY243" s="1057"/>
      <c r="AZ243" s="1057"/>
      <c r="BB243" s="137"/>
      <c r="BC243" s="18"/>
      <c r="BD243" s="18"/>
      <c r="BF243" s="116"/>
      <c r="BH243" s="84"/>
    </row>
    <row r="244" spans="1:60" ht="10.5" customHeight="1" x14ac:dyDescent="0.2">
      <c r="A244"/>
      <c r="B244"/>
      <c r="C244" s="18"/>
      <c r="D244"/>
      <c r="E244"/>
      <c r="F244"/>
      <c r="G244"/>
      <c r="H244"/>
      <c r="I244"/>
      <c r="J244"/>
      <c r="K244"/>
      <c r="L244"/>
      <c r="M244"/>
      <c r="N244"/>
      <c r="O244"/>
      <c r="Q244"/>
      <c r="T244"/>
      <c r="U244"/>
      <c r="V244"/>
      <c r="W244"/>
      <c r="X244"/>
      <c r="Y244"/>
      <c r="Z244"/>
      <c r="AA244"/>
      <c r="AB244"/>
      <c r="AC244" s="86"/>
      <c r="AJ244" s="86"/>
      <c r="AL244"/>
      <c r="AN244"/>
      <c r="AO244"/>
      <c r="AP244" s="120"/>
      <c r="AW244" s="1057"/>
      <c r="AY244" s="1057"/>
      <c r="AZ244" s="1057"/>
      <c r="BB244" s="137"/>
      <c r="BC244" s="18"/>
      <c r="BD244" s="18"/>
      <c r="BF244" s="116"/>
      <c r="BH244" s="84"/>
    </row>
    <row r="245" spans="1:60" ht="10.5" customHeight="1" x14ac:dyDescent="0.2">
      <c r="A245"/>
      <c r="B245"/>
      <c r="C245" s="18"/>
      <c r="D245"/>
      <c r="E245"/>
      <c r="F245"/>
      <c r="G245"/>
      <c r="H245"/>
      <c r="I245"/>
      <c r="J245"/>
      <c r="K245"/>
      <c r="L245"/>
      <c r="M245"/>
      <c r="N245"/>
      <c r="O245"/>
      <c r="Q245"/>
      <c r="T245"/>
      <c r="U245"/>
      <c r="V245"/>
      <c r="W245"/>
      <c r="X245"/>
      <c r="Y245"/>
      <c r="Z245"/>
      <c r="AA245"/>
      <c r="AB245"/>
      <c r="AC245" s="86"/>
      <c r="AJ245" s="86"/>
      <c r="AL245"/>
      <c r="AN245"/>
      <c r="AO245"/>
      <c r="AP245" s="120"/>
      <c r="AW245" s="1057"/>
      <c r="AY245" s="1057"/>
      <c r="AZ245" s="1057"/>
      <c r="BB245" s="137"/>
      <c r="BC245" s="18"/>
      <c r="BD245" s="18"/>
      <c r="BF245" s="116"/>
      <c r="BH245" s="84"/>
    </row>
    <row r="246" spans="1:60" ht="10.5" customHeight="1" x14ac:dyDescent="0.2">
      <c r="A246"/>
      <c r="B246"/>
      <c r="C246" s="18"/>
      <c r="D246"/>
      <c r="E246"/>
      <c r="F246"/>
      <c r="G246"/>
      <c r="H246"/>
      <c r="I246"/>
      <c r="J246"/>
      <c r="K246"/>
      <c r="L246"/>
      <c r="M246"/>
      <c r="N246"/>
      <c r="O246"/>
      <c r="Q246"/>
      <c r="T246"/>
      <c r="U246"/>
      <c r="V246"/>
      <c r="W246"/>
      <c r="X246"/>
      <c r="Y246"/>
      <c r="Z246"/>
      <c r="AA246"/>
      <c r="AB246"/>
      <c r="AC246" s="86"/>
      <c r="AJ246" s="86"/>
      <c r="AL246"/>
      <c r="AN246"/>
      <c r="AO246"/>
      <c r="AP246" s="120"/>
      <c r="AW246" s="1057"/>
      <c r="AY246" s="1057"/>
      <c r="AZ246" s="1057"/>
      <c r="BB246" s="137"/>
      <c r="BC246" s="18"/>
      <c r="BD246" s="18"/>
      <c r="BF246" s="116"/>
      <c r="BH246" s="84"/>
    </row>
    <row r="247" spans="1:60" ht="10.5" customHeight="1" x14ac:dyDescent="0.2">
      <c r="A247"/>
      <c r="B247"/>
      <c r="C247" s="18"/>
      <c r="D247"/>
      <c r="E247"/>
      <c r="F247"/>
      <c r="G247"/>
      <c r="H247"/>
      <c r="I247"/>
      <c r="J247"/>
      <c r="K247"/>
      <c r="L247"/>
      <c r="M247"/>
      <c r="N247"/>
      <c r="O247"/>
      <c r="Q247"/>
      <c r="T247"/>
      <c r="U247"/>
      <c r="V247"/>
      <c r="W247"/>
      <c r="X247"/>
      <c r="Y247"/>
      <c r="Z247"/>
      <c r="AA247"/>
      <c r="AB247"/>
      <c r="AC247" s="86"/>
      <c r="AJ247" s="86"/>
      <c r="AL247"/>
      <c r="AN247"/>
      <c r="AO247"/>
      <c r="AP247" s="120"/>
      <c r="AW247" s="1057"/>
      <c r="AY247" s="1057"/>
      <c r="AZ247" s="1057"/>
      <c r="BB247" s="137"/>
      <c r="BC247" s="18"/>
      <c r="BD247" s="18"/>
      <c r="BF247" s="116"/>
      <c r="BH247" s="293"/>
    </row>
    <row r="248" spans="1:60" ht="10.5" customHeight="1" x14ac:dyDescent="0.2">
      <c r="A248"/>
      <c r="B248"/>
      <c r="C248" s="18"/>
      <c r="D248"/>
      <c r="E248"/>
      <c r="F248"/>
      <c r="G248"/>
      <c r="H248"/>
      <c r="I248"/>
      <c r="J248"/>
      <c r="K248"/>
      <c r="L248"/>
      <c r="M248"/>
      <c r="N248"/>
      <c r="O248"/>
      <c r="Q248"/>
      <c r="T248"/>
      <c r="U248"/>
      <c r="V248"/>
      <c r="W248"/>
      <c r="X248"/>
      <c r="Y248"/>
      <c r="Z248"/>
      <c r="AA248"/>
      <c r="AB248"/>
      <c r="AC248" s="86"/>
      <c r="AJ248" s="86"/>
      <c r="AL248"/>
      <c r="AN248"/>
      <c r="AO248"/>
      <c r="AP248" s="120"/>
      <c r="AW248" s="1057"/>
      <c r="AY248" s="1057"/>
      <c r="AZ248" s="1057"/>
      <c r="BB248" s="137"/>
      <c r="BC248" s="18"/>
      <c r="BD248" s="18"/>
      <c r="BF248" s="116"/>
      <c r="BH248" s="297"/>
    </row>
    <row r="249" spans="1:60" ht="10.5" customHeight="1" x14ac:dyDescent="0.2">
      <c r="A249"/>
      <c r="B249"/>
      <c r="C249" s="18"/>
      <c r="D249"/>
      <c r="E249"/>
      <c r="F249"/>
      <c r="G249"/>
      <c r="H249"/>
      <c r="I249"/>
      <c r="J249"/>
      <c r="K249"/>
      <c r="L249"/>
      <c r="M249"/>
      <c r="N249"/>
      <c r="O249"/>
      <c r="Q249"/>
      <c r="T249"/>
      <c r="U249"/>
      <c r="V249"/>
      <c r="W249"/>
      <c r="X249"/>
      <c r="Y249"/>
      <c r="Z249"/>
      <c r="AA249"/>
      <c r="AB249"/>
      <c r="AC249" s="86"/>
      <c r="AJ249" s="86"/>
      <c r="AL249"/>
      <c r="AN249"/>
      <c r="AO249"/>
      <c r="AP249" s="120"/>
      <c r="AW249" s="1057"/>
      <c r="AY249" s="1057"/>
      <c r="AZ249" s="1057"/>
      <c r="BB249" s="137"/>
      <c r="BC249" s="18"/>
      <c r="BD249" s="18"/>
      <c r="BF249" s="116"/>
      <c r="BH249" s="297"/>
    </row>
    <row r="250" spans="1:60" ht="10.5" customHeight="1" x14ac:dyDescent="0.2">
      <c r="A250"/>
      <c r="B250"/>
      <c r="C250" s="18"/>
      <c r="D250"/>
      <c r="E250"/>
      <c r="F250"/>
      <c r="G250"/>
      <c r="H250"/>
      <c r="I250"/>
      <c r="J250"/>
      <c r="K250"/>
      <c r="L250"/>
      <c r="M250"/>
      <c r="N250"/>
      <c r="O250"/>
      <c r="Q250"/>
      <c r="T250"/>
      <c r="U250"/>
      <c r="V250"/>
      <c r="W250"/>
      <c r="X250"/>
      <c r="Y250"/>
      <c r="Z250"/>
      <c r="AA250"/>
      <c r="AB250"/>
      <c r="AC250" s="86"/>
      <c r="AJ250" s="86"/>
      <c r="AL250"/>
      <c r="AN250"/>
      <c r="AO250"/>
      <c r="AP250" s="120"/>
      <c r="AW250" s="1057"/>
      <c r="AY250" s="1057"/>
      <c r="AZ250" s="1057"/>
      <c r="BB250" s="137"/>
      <c r="BC250" s="18"/>
      <c r="BD250" s="18"/>
      <c r="BF250" s="116"/>
      <c r="BH250" s="297"/>
    </row>
    <row r="251" spans="1:60" ht="10.5" customHeight="1" x14ac:dyDescent="0.2">
      <c r="A251"/>
      <c r="B251"/>
      <c r="C251" s="18"/>
      <c r="D251"/>
      <c r="E251"/>
      <c r="F251"/>
      <c r="G251"/>
      <c r="H251"/>
      <c r="I251"/>
      <c r="J251"/>
      <c r="K251"/>
      <c r="L251"/>
      <c r="M251"/>
      <c r="N251"/>
      <c r="O251"/>
      <c r="Q251"/>
      <c r="T251"/>
      <c r="U251"/>
      <c r="V251"/>
      <c r="W251"/>
      <c r="X251"/>
      <c r="Y251"/>
      <c r="Z251"/>
      <c r="AA251"/>
      <c r="AB251"/>
      <c r="AC251" s="86"/>
      <c r="AJ251" s="86"/>
      <c r="AL251"/>
      <c r="AN251"/>
      <c r="AO251"/>
      <c r="AP251" s="120"/>
      <c r="AW251" s="1057"/>
      <c r="AY251" s="1057"/>
      <c r="AZ251" s="1057"/>
      <c r="BB251" s="137"/>
      <c r="BC251" s="18"/>
      <c r="BD251" s="18"/>
      <c r="BF251" s="116"/>
      <c r="BH251" s="297"/>
    </row>
    <row r="252" spans="1:60" ht="10.5" customHeight="1" x14ac:dyDescent="0.2">
      <c r="A252"/>
      <c r="B252"/>
      <c r="C252" s="18"/>
      <c r="D252"/>
      <c r="E252"/>
      <c r="F252"/>
      <c r="G252"/>
      <c r="H252"/>
      <c r="I252"/>
      <c r="J252"/>
      <c r="K252"/>
      <c r="L252"/>
      <c r="M252"/>
      <c r="N252"/>
      <c r="O252"/>
      <c r="Q252"/>
      <c r="T252"/>
      <c r="U252"/>
      <c r="V252"/>
      <c r="W252"/>
      <c r="X252"/>
      <c r="Y252"/>
      <c r="Z252"/>
      <c r="AA252"/>
      <c r="AB252"/>
      <c r="AC252" s="86"/>
      <c r="AJ252" s="86"/>
      <c r="AL252"/>
      <c r="AN252"/>
      <c r="AO252"/>
      <c r="AP252" s="120"/>
      <c r="AW252" s="1057"/>
      <c r="AY252" s="1057"/>
      <c r="AZ252" s="1057"/>
      <c r="BB252" s="137"/>
      <c r="BC252" s="18"/>
      <c r="BD252" s="18"/>
      <c r="BF252" s="116"/>
      <c r="BH252" s="297"/>
    </row>
    <row r="253" spans="1:60" ht="10.5" customHeight="1" x14ac:dyDescent="0.2">
      <c r="A253"/>
      <c r="B253"/>
      <c r="C253" s="18"/>
      <c r="D253"/>
      <c r="E253"/>
      <c r="F253"/>
      <c r="G253"/>
      <c r="H253"/>
      <c r="I253"/>
      <c r="J253"/>
      <c r="K253"/>
      <c r="L253"/>
      <c r="M253"/>
      <c r="N253"/>
      <c r="O253"/>
      <c r="Q253"/>
      <c r="T253"/>
      <c r="U253"/>
      <c r="V253"/>
      <c r="W253"/>
      <c r="X253"/>
      <c r="Y253"/>
      <c r="Z253"/>
      <c r="AA253"/>
      <c r="AB253"/>
      <c r="AC253" s="86"/>
      <c r="AJ253" s="86"/>
      <c r="AL253"/>
      <c r="AN253"/>
      <c r="AO253"/>
      <c r="AP253" s="120"/>
      <c r="AW253" s="1057"/>
      <c r="AY253" s="1057"/>
      <c r="AZ253" s="1057"/>
      <c r="BB253" s="137"/>
      <c r="BC253" s="18"/>
      <c r="BD253" s="18"/>
      <c r="BF253" s="116"/>
      <c r="BH253" s="84"/>
    </row>
    <row r="254" spans="1:60" ht="10.5" customHeight="1" x14ac:dyDescent="0.2">
      <c r="A254"/>
      <c r="B254"/>
      <c r="C254" s="18"/>
      <c r="D254"/>
      <c r="E254"/>
      <c r="F254"/>
      <c r="G254"/>
      <c r="H254"/>
      <c r="I254"/>
      <c r="J254"/>
      <c r="K254"/>
      <c r="L254"/>
      <c r="M254"/>
      <c r="N254"/>
      <c r="O254"/>
      <c r="Q254"/>
      <c r="T254"/>
      <c r="U254"/>
      <c r="V254"/>
      <c r="W254"/>
      <c r="X254"/>
      <c r="Y254"/>
      <c r="Z254"/>
      <c r="AA254"/>
      <c r="AB254"/>
      <c r="AC254" s="86"/>
      <c r="AJ254" s="86"/>
      <c r="AL254"/>
      <c r="AN254"/>
      <c r="AO254"/>
      <c r="AP254" s="120"/>
      <c r="AW254" s="1057"/>
      <c r="AY254" s="1057"/>
      <c r="AZ254" s="1057"/>
      <c r="BB254" s="137"/>
      <c r="BC254" s="18"/>
      <c r="BD254" s="18"/>
      <c r="BF254" s="116"/>
      <c r="BH254" s="84"/>
    </row>
    <row r="255" spans="1:60" ht="10.5" customHeight="1" x14ac:dyDescent="0.2">
      <c r="A255"/>
      <c r="B255"/>
      <c r="C255" s="18"/>
      <c r="D255"/>
      <c r="E255"/>
      <c r="F255"/>
      <c r="G255"/>
      <c r="H255"/>
      <c r="I255"/>
      <c r="J255"/>
      <c r="K255"/>
      <c r="L255"/>
      <c r="M255"/>
      <c r="N255"/>
      <c r="O255"/>
      <c r="Q255"/>
      <c r="T255"/>
      <c r="U255"/>
      <c r="V255"/>
      <c r="W255"/>
      <c r="X255"/>
      <c r="Y255"/>
      <c r="Z255"/>
      <c r="AA255"/>
      <c r="AB255"/>
      <c r="AC255" s="86"/>
      <c r="AJ255" s="86"/>
      <c r="AL255"/>
      <c r="AN255"/>
      <c r="AO255"/>
      <c r="AP255" s="120"/>
      <c r="AW255" s="1057"/>
      <c r="AY255" s="1057"/>
      <c r="AZ255" s="1057"/>
      <c r="BB255" s="137"/>
      <c r="BC255" s="18"/>
      <c r="BD255" s="18"/>
      <c r="BF255" s="116"/>
      <c r="BH255" s="84"/>
    </row>
    <row r="256" spans="1:60" ht="10.5" customHeight="1" x14ac:dyDescent="0.2">
      <c r="A256"/>
      <c r="B256"/>
      <c r="C256" s="18"/>
      <c r="D256"/>
      <c r="E256"/>
      <c r="F256"/>
      <c r="G256"/>
      <c r="H256"/>
      <c r="I256"/>
      <c r="J256"/>
      <c r="K256"/>
      <c r="L256"/>
      <c r="M256"/>
      <c r="N256"/>
      <c r="O256"/>
      <c r="Q256"/>
      <c r="T256"/>
      <c r="U256"/>
      <c r="V256"/>
      <c r="W256"/>
      <c r="X256"/>
      <c r="Y256"/>
      <c r="Z256"/>
      <c r="AA256"/>
      <c r="AB256"/>
      <c r="AC256" s="86"/>
      <c r="AJ256" s="86"/>
      <c r="AL256"/>
      <c r="AN256"/>
      <c r="AO256"/>
      <c r="AP256" s="120"/>
      <c r="AW256" s="1057"/>
      <c r="AY256" s="1057"/>
      <c r="AZ256" s="1057"/>
      <c r="BB256" s="137"/>
      <c r="BC256" s="18"/>
      <c r="BD256" s="18"/>
      <c r="BF256" s="116"/>
      <c r="BH256" s="84"/>
    </row>
    <row r="257" spans="1:60" ht="10.5" customHeight="1" x14ac:dyDescent="0.2">
      <c r="A257"/>
      <c r="B257"/>
      <c r="C257" s="18"/>
      <c r="D257"/>
      <c r="E257"/>
      <c r="F257"/>
      <c r="G257"/>
      <c r="H257"/>
      <c r="I257"/>
      <c r="J257"/>
      <c r="K257"/>
      <c r="L257"/>
      <c r="M257"/>
      <c r="N257"/>
      <c r="O257"/>
      <c r="Q257"/>
      <c r="T257"/>
      <c r="U257"/>
      <c r="V257"/>
      <c r="W257"/>
      <c r="X257"/>
      <c r="Y257"/>
      <c r="Z257"/>
      <c r="AA257"/>
      <c r="AB257"/>
      <c r="AC257" s="86"/>
      <c r="AJ257" s="86"/>
      <c r="AL257"/>
      <c r="AN257"/>
      <c r="AO257"/>
      <c r="AP257" s="120"/>
      <c r="AW257" s="1057"/>
      <c r="AY257" s="1057"/>
      <c r="AZ257" s="1057"/>
      <c r="BB257" s="137"/>
      <c r="BC257" s="18"/>
      <c r="BD257" s="18"/>
      <c r="BF257" s="116"/>
      <c r="BH257" s="84"/>
    </row>
    <row r="258" spans="1:60" ht="10.5" customHeight="1" x14ac:dyDescent="0.2">
      <c r="A258"/>
      <c r="B258"/>
      <c r="C258" s="18"/>
      <c r="D258"/>
      <c r="E258"/>
      <c r="F258"/>
      <c r="G258"/>
      <c r="H258"/>
      <c r="I258"/>
      <c r="J258"/>
      <c r="K258"/>
      <c r="L258"/>
      <c r="M258"/>
      <c r="N258"/>
      <c r="O258"/>
      <c r="Q258"/>
      <c r="T258"/>
      <c r="U258"/>
      <c r="V258"/>
      <c r="W258"/>
      <c r="X258"/>
      <c r="Y258"/>
      <c r="Z258"/>
      <c r="AA258"/>
      <c r="AB258"/>
      <c r="AC258" s="86"/>
      <c r="AJ258" s="86"/>
      <c r="AL258"/>
      <c r="AN258"/>
      <c r="AO258"/>
      <c r="AP258" s="120"/>
      <c r="AW258" s="1057"/>
      <c r="AY258" s="1057"/>
      <c r="AZ258" s="1057"/>
      <c r="BB258" s="137"/>
      <c r="BC258" s="18"/>
      <c r="BD258" s="18"/>
      <c r="BF258" s="116"/>
      <c r="BH258" s="84"/>
    </row>
    <row r="259" spans="1:60" ht="10.5" customHeight="1" x14ac:dyDescent="0.2">
      <c r="A259"/>
      <c r="B259"/>
      <c r="C259" s="18"/>
      <c r="D259"/>
      <c r="E259"/>
      <c r="F259"/>
      <c r="G259"/>
      <c r="H259"/>
      <c r="I259"/>
      <c r="J259"/>
      <c r="K259"/>
      <c r="L259"/>
      <c r="M259"/>
      <c r="N259"/>
      <c r="O259"/>
      <c r="Q259"/>
      <c r="T259"/>
      <c r="U259"/>
      <c r="V259"/>
      <c r="W259"/>
      <c r="X259"/>
      <c r="Y259"/>
      <c r="Z259"/>
      <c r="AA259"/>
      <c r="AB259"/>
      <c r="AC259" s="86"/>
      <c r="AJ259" s="86"/>
      <c r="AL259"/>
      <c r="AN259"/>
      <c r="AO259"/>
      <c r="AP259" s="120"/>
      <c r="AW259" s="1057"/>
      <c r="AY259" s="1057"/>
      <c r="AZ259" s="1057"/>
      <c r="BB259" s="137"/>
      <c r="BC259" s="18"/>
      <c r="BD259" s="18"/>
      <c r="BF259" s="116"/>
      <c r="BH259" s="84"/>
    </row>
    <row r="260" spans="1:60" ht="10.5" customHeight="1" x14ac:dyDescent="0.2">
      <c r="A260"/>
      <c r="B260"/>
      <c r="C260" s="18"/>
      <c r="D260"/>
      <c r="E260"/>
      <c r="F260"/>
      <c r="G260"/>
      <c r="H260"/>
      <c r="I260"/>
      <c r="J260"/>
      <c r="K260"/>
      <c r="L260"/>
      <c r="M260"/>
      <c r="N260"/>
      <c r="O260"/>
      <c r="Q260"/>
      <c r="T260"/>
      <c r="U260"/>
      <c r="V260"/>
      <c r="W260"/>
      <c r="X260"/>
      <c r="Y260"/>
      <c r="Z260"/>
      <c r="AA260"/>
      <c r="AB260"/>
      <c r="AC260" s="86"/>
      <c r="AJ260" s="86"/>
      <c r="AL260"/>
      <c r="AN260"/>
      <c r="AO260"/>
      <c r="AP260" s="120"/>
      <c r="AW260" s="1057"/>
      <c r="AY260" s="1057"/>
      <c r="AZ260" s="1057"/>
      <c r="BB260" s="137"/>
      <c r="BC260" s="18"/>
      <c r="BD260" s="18"/>
      <c r="BF260" s="116"/>
      <c r="BH260" s="84"/>
    </row>
    <row r="261" spans="1:60" ht="10.5" customHeight="1" x14ac:dyDescent="0.2">
      <c r="A261"/>
      <c r="B261"/>
      <c r="C261" s="18"/>
      <c r="D261"/>
      <c r="E261"/>
      <c r="F261"/>
      <c r="G261"/>
      <c r="H261"/>
      <c r="I261"/>
      <c r="J261"/>
      <c r="K261"/>
      <c r="L261"/>
      <c r="M261"/>
      <c r="N261"/>
      <c r="O261"/>
      <c r="Q261"/>
      <c r="T261"/>
      <c r="U261"/>
      <c r="V261"/>
      <c r="W261"/>
      <c r="X261"/>
      <c r="Y261"/>
      <c r="Z261"/>
      <c r="AA261"/>
      <c r="AB261"/>
      <c r="AC261" s="86"/>
      <c r="AJ261" s="86"/>
      <c r="AL261"/>
      <c r="AN261"/>
      <c r="AO261"/>
      <c r="AP261" s="120"/>
      <c r="AW261" s="1057"/>
      <c r="AY261" s="1057"/>
      <c r="AZ261" s="1057"/>
      <c r="BB261" s="137"/>
      <c r="BC261" s="18"/>
      <c r="BD261" s="18"/>
      <c r="BF261" s="116"/>
      <c r="BH261" s="293"/>
    </row>
    <row r="262" spans="1:60" ht="10.5" customHeight="1" x14ac:dyDescent="0.2">
      <c r="A262"/>
      <c r="B262"/>
      <c r="C262" s="18"/>
      <c r="D262"/>
      <c r="E262"/>
      <c r="F262"/>
      <c r="G262"/>
      <c r="H262"/>
      <c r="I262"/>
      <c r="J262"/>
      <c r="K262"/>
      <c r="L262"/>
      <c r="M262"/>
      <c r="N262"/>
      <c r="O262"/>
      <c r="Q262"/>
      <c r="T262"/>
      <c r="U262"/>
      <c r="V262"/>
      <c r="W262"/>
      <c r="X262"/>
      <c r="Y262"/>
      <c r="Z262"/>
      <c r="AA262"/>
      <c r="AB262"/>
      <c r="AC262" s="86"/>
      <c r="AJ262" s="86"/>
      <c r="AL262"/>
      <c r="AN262"/>
      <c r="AO262"/>
      <c r="AP262" s="120"/>
      <c r="AW262" s="1057"/>
      <c r="AY262" s="1057"/>
      <c r="AZ262" s="1057"/>
      <c r="BB262" s="137"/>
      <c r="BC262" s="18"/>
      <c r="BD262" s="18"/>
      <c r="BF262" s="116"/>
      <c r="BH262" s="84"/>
    </row>
    <row r="263" spans="1:60" ht="10.5" customHeight="1" x14ac:dyDescent="0.2">
      <c r="A263"/>
      <c r="B263"/>
      <c r="C263" s="18"/>
      <c r="D263"/>
      <c r="E263"/>
      <c r="F263"/>
      <c r="G263"/>
      <c r="H263"/>
      <c r="I263"/>
      <c r="J263"/>
      <c r="K263"/>
      <c r="L263"/>
      <c r="M263"/>
      <c r="N263"/>
      <c r="O263"/>
      <c r="Q263"/>
      <c r="T263"/>
      <c r="U263"/>
      <c r="V263"/>
      <c r="W263"/>
      <c r="X263"/>
      <c r="Y263"/>
      <c r="Z263"/>
      <c r="AA263"/>
      <c r="AB263"/>
      <c r="AC263" s="86"/>
      <c r="AJ263" s="86"/>
      <c r="AL263"/>
      <c r="AN263"/>
      <c r="AO263"/>
      <c r="AP263" s="120"/>
      <c r="AW263" s="1057"/>
      <c r="AY263" s="1057"/>
      <c r="AZ263" s="1057"/>
      <c r="BB263" s="137"/>
      <c r="BC263" s="18"/>
      <c r="BD263" s="18"/>
      <c r="BF263" s="116"/>
      <c r="BH263" s="84"/>
    </row>
    <row r="264" spans="1:60" ht="10.5" customHeight="1" x14ac:dyDescent="0.2">
      <c r="A264"/>
      <c r="B264"/>
      <c r="C264" s="18"/>
      <c r="D264"/>
      <c r="E264"/>
      <c r="F264"/>
      <c r="G264"/>
      <c r="H264"/>
      <c r="I264"/>
      <c r="J264"/>
      <c r="K264"/>
      <c r="L264"/>
      <c r="M264"/>
      <c r="N264"/>
      <c r="O264"/>
      <c r="Q264"/>
      <c r="T264"/>
      <c r="U264"/>
      <c r="V264"/>
      <c r="W264"/>
      <c r="X264"/>
      <c r="Y264"/>
      <c r="Z264"/>
      <c r="AA264"/>
      <c r="AB264"/>
      <c r="AC264" s="86"/>
      <c r="AJ264" s="86"/>
      <c r="AL264"/>
      <c r="AN264"/>
      <c r="AO264"/>
      <c r="AP264" s="120"/>
      <c r="AW264" s="1057"/>
      <c r="AY264" s="1057"/>
      <c r="AZ264" s="1057"/>
      <c r="BB264" s="137"/>
      <c r="BC264" s="18"/>
      <c r="BD264" s="18"/>
      <c r="BF264" s="116"/>
      <c r="BH264" s="293"/>
    </row>
    <row r="265" spans="1:60" ht="10.5" customHeight="1" x14ac:dyDescent="0.2">
      <c r="A265"/>
      <c r="B265"/>
      <c r="C265" s="18"/>
      <c r="D265"/>
      <c r="E265"/>
      <c r="F265"/>
      <c r="G265"/>
      <c r="H265"/>
      <c r="I265"/>
      <c r="J265"/>
      <c r="K265"/>
      <c r="L265"/>
      <c r="M265"/>
      <c r="N265"/>
      <c r="O265"/>
      <c r="Q265"/>
      <c r="T265"/>
      <c r="U265"/>
      <c r="V265"/>
      <c r="W265"/>
      <c r="X265"/>
      <c r="Y265"/>
      <c r="Z265"/>
      <c r="AA265"/>
      <c r="AB265"/>
      <c r="AC265" s="86"/>
      <c r="AJ265" s="86"/>
      <c r="AL265"/>
      <c r="AN265"/>
      <c r="AO265"/>
      <c r="AP265" s="120"/>
      <c r="AW265" s="1057"/>
      <c r="AY265" s="1057"/>
      <c r="AZ265" s="1057"/>
      <c r="BB265" s="137"/>
      <c r="BC265" s="18"/>
      <c r="BD265" s="18"/>
      <c r="BF265" s="116"/>
      <c r="BH265" s="84"/>
    </row>
    <row r="266" spans="1:60" ht="10.5" customHeight="1" x14ac:dyDescent="0.2">
      <c r="A266"/>
      <c r="B266"/>
      <c r="C266" s="18"/>
      <c r="D266"/>
      <c r="E266"/>
      <c r="F266"/>
      <c r="G266"/>
      <c r="H266"/>
      <c r="I266"/>
      <c r="J266"/>
      <c r="K266"/>
      <c r="L266"/>
      <c r="M266"/>
      <c r="N266"/>
      <c r="O266"/>
      <c r="Q266"/>
      <c r="T266"/>
      <c r="U266"/>
      <c r="V266"/>
      <c r="W266"/>
      <c r="X266"/>
      <c r="Y266"/>
      <c r="Z266"/>
      <c r="AA266"/>
      <c r="AB266"/>
      <c r="AC266" s="86"/>
      <c r="AJ266" s="86"/>
      <c r="AL266"/>
      <c r="AN266"/>
      <c r="AO266"/>
      <c r="AP266" s="120"/>
      <c r="AW266" s="1057"/>
      <c r="AY266" s="1057"/>
      <c r="AZ266" s="1057"/>
      <c r="BB266" s="137"/>
      <c r="BC266" s="18"/>
      <c r="BD266" s="18"/>
      <c r="BF266" s="116"/>
      <c r="BH266" s="84"/>
    </row>
    <row r="267" spans="1:60" ht="10.5" customHeight="1" x14ac:dyDescent="0.2">
      <c r="A267"/>
      <c r="B267"/>
      <c r="C267" s="18"/>
      <c r="D267"/>
      <c r="E267"/>
      <c r="F267"/>
      <c r="G267"/>
      <c r="H267"/>
      <c r="I267"/>
      <c r="J267"/>
      <c r="K267"/>
      <c r="L267"/>
      <c r="M267"/>
      <c r="N267"/>
      <c r="O267"/>
      <c r="Q267"/>
      <c r="T267"/>
      <c r="U267"/>
      <c r="V267"/>
      <c r="W267"/>
      <c r="X267"/>
      <c r="Y267"/>
      <c r="Z267"/>
      <c r="AA267"/>
      <c r="AB267"/>
      <c r="AC267" s="86"/>
      <c r="AJ267" s="86"/>
      <c r="AL267"/>
      <c r="AN267"/>
      <c r="AO267"/>
      <c r="AP267" s="120"/>
      <c r="AW267" s="1057"/>
      <c r="AY267" s="1057"/>
      <c r="AZ267" s="1057"/>
      <c r="BB267" s="137"/>
      <c r="BC267" s="18"/>
      <c r="BD267" s="18"/>
      <c r="BF267" s="116"/>
      <c r="BH267" s="84"/>
    </row>
    <row r="268" spans="1:60" ht="10.5" customHeight="1" x14ac:dyDescent="0.2">
      <c r="A268"/>
      <c r="B268"/>
      <c r="C268" s="18"/>
      <c r="D268"/>
      <c r="E268"/>
      <c r="F268"/>
      <c r="G268"/>
      <c r="H268"/>
      <c r="I268"/>
      <c r="J268"/>
      <c r="K268"/>
      <c r="L268"/>
      <c r="M268"/>
      <c r="N268"/>
      <c r="O268"/>
      <c r="Q268"/>
      <c r="T268"/>
      <c r="U268"/>
      <c r="V268"/>
      <c r="W268"/>
      <c r="X268"/>
      <c r="Y268"/>
      <c r="Z268"/>
      <c r="AA268"/>
      <c r="AB268"/>
      <c r="AC268" s="86"/>
      <c r="AJ268" s="86"/>
      <c r="AL268"/>
      <c r="AN268"/>
      <c r="AO268"/>
      <c r="AP268" s="120"/>
      <c r="AW268" s="1057"/>
      <c r="AY268" s="1057"/>
      <c r="AZ268" s="1057"/>
      <c r="BB268" s="137"/>
      <c r="BC268" s="18"/>
      <c r="BD268" s="18"/>
      <c r="BF268" s="116"/>
      <c r="BH268" s="84"/>
    </row>
    <row r="269" spans="1:60" ht="10.5" customHeight="1" x14ac:dyDescent="0.2">
      <c r="A269"/>
      <c r="B269"/>
      <c r="C269" s="18"/>
      <c r="D269"/>
      <c r="E269"/>
      <c r="F269"/>
      <c r="G269"/>
      <c r="H269"/>
      <c r="I269"/>
      <c r="J269"/>
      <c r="K269"/>
      <c r="L269"/>
      <c r="M269"/>
      <c r="N269"/>
      <c r="O269"/>
      <c r="Q269"/>
      <c r="T269"/>
      <c r="U269"/>
      <c r="V269"/>
      <c r="W269"/>
      <c r="X269"/>
      <c r="Y269"/>
      <c r="Z269"/>
      <c r="AA269"/>
      <c r="AB269"/>
      <c r="AC269" s="86"/>
      <c r="AJ269" s="86"/>
      <c r="AL269"/>
      <c r="AN269"/>
      <c r="AO269"/>
      <c r="AP269" s="120"/>
      <c r="AW269" s="1057"/>
      <c r="AY269" s="1057"/>
      <c r="AZ269" s="1057"/>
      <c r="BB269" s="137"/>
      <c r="BC269" s="18"/>
      <c r="BD269" s="18"/>
      <c r="BF269" s="116"/>
      <c r="BH269" s="84"/>
    </row>
    <row r="270" spans="1:60" ht="10.5" customHeight="1" x14ac:dyDescent="0.2">
      <c r="A270"/>
      <c r="B270"/>
      <c r="C270" s="18"/>
      <c r="D270"/>
      <c r="E270"/>
      <c r="F270"/>
      <c r="G270"/>
      <c r="H270"/>
      <c r="I270"/>
      <c r="J270"/>
      <c r="K270"/>
      <c r="L270"/>
      <c r="M270"/>
      <c r="N270"/>
      <c r="O270"/>
      <c r="Q270"/>
      <c r="T270"/>
      <c r="U270"/>
      <c r="V270"/>
      <c r="W270"/>
      <c r="X270"/>
      <c r="Y270"/>
      <c r="Z270"/>
      <c r="AA270"/>
      <c r="AB270"/>
      <c r="AC270" s="86"/>
      <c r="AJ270" s="86"/>
      <c r="AL270"/>
      <c r="AN270"/>
      <c r="AO270"/>
      <c r="AP270" s="120"/>
      <c r="AW270" s="1057"/>
      <c r="AY270" s="1057"/>
      <c r="AZ270" s="1057"/>
      <c r="BB270" s="137"/>
      <c r="BC270" s="18"/>
      <c r="BD270" s="18"/>
      <c r="BF270" s="116"/>
      <c r="BH270" s="84"/>
    </row>
    <row r="271" spans="1:60" ht="10.5" customHeight="1" x14ac:dyDescent="0.2">
      <c r="A271"/>
      <c r="B271"/>
      <c r="C271" s="18"/>
      <c r="D271"/>
      <c r="E271"/>
      <c r="F271"/>
      <c r="G271"/>
      <c r="H271"/>
      <c r="I271"/>
      <c r="J271"/>
      <c r="K271"/>
      <c r="L271"/>
      <c r="M271"/>
      <c r="N271"/>
      <c r="O271"/>
      <c r="Q271"/>
      <c r="T271"/>
      <c r="U271"/>
      <c r="V271"/>
      <c r="W271"/>
      <c r="X271"/>
      <c r="Y271"/>
      <c r="Z271"/>
      <c r="AA271"/>
      <c r="AB271"/>
      <c r="AC271" s="86"/>
      <c r="AJ271" s="86"/>
      <c r="AL271"/>
      <c r="AN271"/>
      <c r="AO271"/>
      <c r="AP271" s="120"/>
      <c r="AW271" s="1057"/>
      <c r="AY271" s="1057"/>
      <c r="AZ271" s="1057"/>
      <c r="BB271" s="137"/>
      <c r="BC271" s="18"/>
      <c r="BD271" s="18"/>
      <c r="BF271" s="116"/>
      <c r="BH271" s="84"/>
    </row>
    <row r="272" spans="1:60" ht="10.5" customHeight="1" x14ac:dyDescent="0.2">
      <c r="A272"/>
      <c r="B272"/>
      <c r="C272" s="18"/>
      <c r="D272"/>
      <c r="E272"/>
      <c r="F272"/>
      <c r="G272"/>
      <c r="H272"/>
      <c r="I272"/>
      <c r="J272"/>
      <c r="K272"/>
      <c r="L272"/>
      <c r="M272"/>
      <c r="N272"/>
      <c r="O272"/>
      <c r="Q272"/>
      <c r="T272"/>
      <c r="U272"/>
      <c r="V272"/>
      <c r="W272"/>
      <c r="X272"/>
      <c r="Y272"/>
      <c r="Z272"/>
      <c r="AA272"/>
      <c r="AB272"/>
      <c r="AC272" s="86"/>
      <c r="AJ272" s="86"/>
      <c r="AL272"/>
      <c r="AN272"/>
      <c r="AO272"/>
      <c r="AP272" s="120"/>
      <c r="AW272" s="1057"/>
      <c r="AY272" s="1057"/>
      <c r="AZ272" s="1057"/>
      <c r="BB272" s="137"/>
      <c r="BC272" s="18"/>
      <c r="BD272" s="18"/>
      <c r="BF272" s="116"/>
      <c r="BH272" s="84"/>
    </row>
    <row r="273" spans="1:60" ht="10.5" customHeight="1" x14ac:dyDescent="0.2">
      <c r="A273"/>
      <c r="B273"/>
      <c r="C273" s="18"/>
      <c r="D273"/>
      <c r="E273"/>
      <c r="F273"/>
      <c r="G273"/>
      <c r="H273"/>
      <c r="I273"/>
      <c r="J273"/>
      <c r="K273"/>
      <c r="L273"/>
      <c r="M273"/>
      <c r="N273"/>
      <c r="O273"/>
      <c r="Q273"/>
      <c r="T273"/>
      <c r="U273"/>
      <c r="V273"/>
      <c r="W273"/>
      <c r="X273"/>
      <c r="Y273"/>
      <c r="Z273"/>
      <c r="AA273"/>
      <c r="AB273"/>
      <c r="AC273" s="86"/>
      <c r="AJ273" s="86"/>
      <c r="AL273"/>
      <c r="AN273"/>
      <c r="AO273"/>
      <c r="AP273" s="120"/>
      <c r="AW273" s="1057"/>
      <c r="AY273" s="1057"/>
      <c r="AZ273" s="1057"/>
      <c r="BB273" s="137"/>
      <c r="BC273" s="18"/>
      <c r="BD273" s="18"/>
      <c r="BF273" s="116"/>
      <c r="BH273" s="84"/>
    </row>
    <row r="274" spans="1:60" ht="10.5" customHeight="1" x14ac:dyDescent="0.2">
      <c r="A274"/>
      <c r="B274"/>
      <c r="C274" s="18"/>
      <c r="D274"/>
      <c r="E274"/>
      <c r="F274"/>
      <c r="G274"/>
      <c r="H274"/>
      <c r="I274"/>
      <c r="J274"/>
      <c r="K274"/>
      <c r="L274"/>
      <c r="M274"/>
      <c r="N274"/>
      <c r="O274"/>
      <c r="Q274"/>
      <c r="T274"/>
      <c r="U274"/>
      <c r="V274"/>
      <c r="W274"/>
      <c r="X274"/>
      <c r="Y274"/>
      <c r="Z274"/>
      <c r="AA274"/>
      <c r="AB274"/>
      <c r="AC274" s="86"/>
      <c r="AJ274" s="86"/>
      <c r="AL274"/>
      <c r="AN274"/>
      <c r="AO274"/>
      <c r="AP274" s="120"/>
      <c r="AW274" s="1057"/>
      <c r="AY274" s="1057"/>
      <c r="AZ274" s="1057"/>
      <c r="BB274" s="137"/>
      <c r="BC274" s="18"/>
      <c r="BD274" s="18"/>
      <c r="BF274" s="116"/>
      <c r="BH274" s="293"/>
    </row>
    <row r="275" spans="1:60" ht="10.5" customHeight="1" x14ac:dyDescent="0.2">
      <c r="A275"/>
      <c r="B275"/>
      <c r="C275" s="18"/>
      <c r="D275"/>
      <c r="E275"/>
      <c r="F275"/>
      <c r="G275"/>
      <c r="H275"/>
      <c r="I275"/>
      <c r="J275"/>
      <c r="K275"/>
      <c r="L275"/>
      <c r="M275"/>
      <c r="N275"/>
      <c r="O275"/>
      <c r="Q275"/>
      <c r="T275"/>
      <c r="U275"/>
      <c r="V275"/>
      <c r="W275"/>
      <c r="X275"/>
      <c r="Y275"/>
      <c r="Z275"/>
      <c r="AA275"/>
      <c r="AB275"/>
      <c r="AC275" s="86"/>
      <c r="AJ275" s="86"/>
      <c r="AL275"/>
      <c r="AN275"/>
      <c r="AO275"/>
      <c r="AP275" s="120"/>
      <c r="AW275" s="1057"/>
      <c r="AY275" s="1057"/>
      <c r="AZ275" s="1057"/>
      <c r="BB275" s="137"/>
      <c r="BC275" s="18"/>
      <c r="BD275" s="18"/>
      <c r="BF275" s="116"/>
      <c r="BH275" s="84"/>
    </row>
    <row r="276" spans="1:60" ht="10.5" customHeight="1" x14ac:dyDescent="0.2">
      <c r="A276"/>
      <c r="B276"/>
      <c r="C276" s="18"/>
      <c r="D276"/>
      <c r="E276"/>
      <c r="F276"/>
      <c r="G276"/>
      <c r="H276"/>
      <c r="I276"/>
      <c r="J276"/>
      <c r="K276"/>
      <c r="L276"/>
      <c r="M276"/>
      <c r="N276"/>
      <c r="O276"/>
      <c r="Q276"/>
      <c r="T276"/>
      <c r="U276"/>
      <c r="V276"/>
      <c r="W276"/>
      <c r="X276"/>
      <c r="Y276"/>
      <c r="Z276"/>
      <c r="AA276"/>
      <c r="AB276"/>
      <c r="AC276" s="86"/>
      <c r="AJ276" s="86"/>
      <c r="AL276"/>
      <c r="AN276"/>
      <c r="AO276"/>
      <c r="AP276" s="120"/>
      <c r="AW276" s="1057"/>
      <c r="AY276" s="1057"/>
      <c r="AZ276" s="1057"/>
      <c r="BB276" s="137"/>
      <c r="BC276" s="18"/>
      <c r="BD276" s="18"/>
      <c r="BF276" s="116"/>
      <c r="BH276" s="84"/>
    </row>
    <row r="277" spans="1:60" ht="10.5" customHeight="1" x14ac:dyDescent="0.2">
      <c r="A277"/>
      <c r="B277"/>
      <c r="C277" s="18"/>
      <c r="D277"/>
      <c r="E277"/>
      <c r="F277"/>
      <c r="G277"/>
      <c r="H277"/>
      <c r="I277"/>
      <c r="J277"/>
      <c r="K277"/>
      <c r="L277"/>
      <c r="M277"/>
      <c r="N277"/>
      <c r="O277"/>
      <c r="Q277"/>
      <c r="T277"/>
      <c r="U277"/>
      <c r="V277"/>
      <c r="W277"/>
      <c r="X277"/>
      <c r="Y277"/>
      <c r="Z277"/>
      <c r="AA277"/>
      <c r="AB277"/>
      <c r="AC277" s="86"/>
      <c r="AJ277" s="86"/>
      <c r="AL277"/>
      <c r="AN277"/>
      <c r="AO277"/>
      <c r="AP277" s="120"/>
      <c r="AW277" s="1057"/>
      <c r="AY277" s="1057"/>
      <c r="AZ277" s="1057"/>
      <c r="BB277" s="137"/>
      <c r="BC277" s="18"/>
      <c r="BD277" s="18"/>
      <c r="BF277" s="116"/>
      <c r="BH277" s="84"/>
    </row>
    <row r="278" spans="1:60" ht="10.5" customHeight="1" x14ac:dyDescent="0.2">
      <c r="A278"/>
      <c r="B278"/>
      <c r="C278" s="18"/>
      <c r="D278"/>
      <c r="E278"/>
      <c r="F278"/>
      <c r="G278"/>
      <c r="H278"/>
      <c r="I278"/>
      <c r="J278"/>
      <c r="K278"/>
      <c r="L278"/>
      <c r="M278"/>
      <c r="N278"/>
      <c r="O278"/>
      <c r="Q278"/>
      <c r="T278"/>
      <c r="U278"/>
      <c r="V278"/>
      <c r="W278"/>
      <c r="X278"/>
      <c r="Y278"/>
      <c r="Z278"/>
      <c r="AA278"/>
      <c r="AB278"/>
      <c r="AC278" s="86"/>
      <c r="AJ278" s="86"/>
      <c r="AL278"/>
      <c r="AN278"/>
      <c r="AO278"/>
      <c r="AP278" s="120"/>
      <c r="AW278" s="1057"/>
      <c r="AY278" s="1057"/>
      <c r="AZ278" s="1057"/>
      <c r="BB278" s="137"/>
      <c r="BC278" s="18"/>
      <c r="BD278" s="18"/>
      <c r="BF278" s="116"/>
      <c r="BH278" s="84"/>
    </row>
    <row r="279" spans="1:60" ht="10.5" customHeight="1" x14ac:dyDescent="0.2">
      <c r="A279"/>
      <c r="B279"/>
      <c r="C279" s="18"/>
      <c r="D279"/>
      <c r="E279"/>
      <c r="F279"/>
      <c r="G279"/>
      <c r="H279"/>
      <c r="I279"/>
      <c r="J279"/>
      <c r="K279"/>
      <c r="L279"/>
      <c r="M279"/>
      <c r="N279"/>
      <c r="O279"/>
      <c r="Q279"/>
      <c r="T279"/>
      <c r="U279"/>
      <c r="V279"/>
      <c r="W279"/>
      <c r="X279"/>
      <c r="Y279"/>
      <c r="Z279"/>
      <c r="AA279"/>
      <c r="AB279"/>
      <c r="AC279" s="86"/>
      <c r="AJ279" s="86"/>
      <c r="AL279"/>
      <c r="AN279"/>
      <c r="AO279"/>
      <c r="AP279" s="120"/>
      <c r="AW279" s="1057"/>
      <c r="AY279" s="1057"/>
      <c r="AZ279" s="1057"/>
      <c r="BB279" s="137"/>
      <c r="BC279" s="18"/>
      <c r="BD279" s="18"/>
      <c r="BF279" s="116"/>
      <c r="BH279" s="84"/>
    </row>
    <row r="280" spans="1:60" ht="10.5" customHeight="1" x14ac:dyDescent="0.2">
      <c r="A280"/>
      <c r="B280"/>
      <c r="C280" s="18"/>
      <c r="D280"/>
      <c r="E280"/>
      <c r="F280"/>
      <c r="G280"/>
      <c r="H280"/>
      <c r="I280"/>
      <c r="J280"/>
      <c r="K280"/>
      <c r="L280"/>
      <c r="M280"/>
      <c r="N280"/>
      <c r="O280"/>
      <c r="Q280"/>
      <c r="T280"/>
      <c r="U280"/>
      <c r="V280"/>
      <c r="W280"/>
      <c r="X280"/>
      <c r="Y280"/>
      <c r="Z280"/>
      <c r="AA280"/>
      <c r="AB280"/>
      <c r="AC280" s="86"/>
      <c r="AJ280" s="86"/>
      <c r="AL280"/>
      <c r="AN280"/>
      <c r="AO280"/>
      <c r="AP280" s="120"/>
      <c r="AW280" s="1057"/>
      <c r="AY280" s="1057"/>
      <c r="AZ280" s="1057"/>
      <c r="BB280" s="137"/>
      <c r="BC280" s="18"/>
      <c r="BD280" s="18"/>
      <c r="BF280" s="116"/>
      <c r="BH280" s="293"/>
    </row>
    <row r="281" spans="1:60" ht="10.5" customHeight="1" x14ac:dyDescent="0.2">
      <c r="A281"/>
      <c r="B281"/>
      <c r="C281" s="18"/>
      <c r="D281"/>
      <c r="E281"/>
      <c r="F281"/>
      <c r="G281"/>
      <c r="H281"/>
      <c r="I281"/>
      <c r="J281"/>
      <c r="K281"/>
      <c r="L281"/>
      <c r="M281"/>
      <c r="N281"/>
      <c r="O281"/>
      <c r="Q281"/>
      <c r="T281"/>
      <c r="U281"/>
      <c r="V281"/>
      <c r="W281"/>
      <c r="X281"/>
      <c r="Y281"/>
      <c r="Z281"/>
      <c r="AA281"/>
      <c r="AB281"/>
      <c r="AC281" s="86"/>
      <c r="AJ281" s="86"/>
      <c r="AL281"/>
      <c r="AN281"/>
      <c r="AO281"/>
      <c r="AP281" s="120"/>
      <c r="AW281" s="1057"/>
      <c r="AY281" s="1057"/>
      <c r="AZ281" s="1057"/>
      <c r="BB281" s="137"/>
      <c r="BC281" s="18"/>
      <c r="BD281" s="18"/>
      <c r="BF281" s="116"/>
      <c r="BH281" s="84"/>
    </row>
    <row r="282" spans="1:60" ht="10.5" customHeight="1" x14ac:dyDescent="0.2">
      <c r="A282"/>
      <c r="B282"/>
      <c r="C282" s="18"/>
      <c r="D282"/>
      <c r="E282"/>
      <c r="F282"/>
      <c r="G282"/>
      <c r="H282"/>
      <c r="I282"/>
      <c r="J282"/>
      <c r="K282"/>
      <c r="L282"/>
      <c r="M282"/>
      <c r="N282"/>
      <c r="O282"/>
      <c r="Q282"/>
      <c r="T282"/>
      <c r="U282"/>
      <c r="V282"/>
      <c r="W282"/>
      <c r="X282"/>
      <c r="Y282"/>
      <c r="Z282"/>
      <c r="AA282"/>
      <c r="AB282"/>
      <c r="AC282" s="86"/>
      <c r="AJ282" s="86"/>
      <c r="AL282"/>
      <c r="AN282"/>
      <c r="AO282"/>
      <c r="AP282" s="120"/>
      <c r="AW282" s="1057"/>
      <c r="AY282" s="1057"/>
      <c r="AZ282" s="1057"/>
      <c r="BB282" s="137"/>
      <c r="BC282" s="18"/>
      <c r="BD282" s="18"/>
      <c r="BF282" s="116"/>
      <c r="BH282" s="84"/>
    </row>
    <row r="283" spans="1:60" ht="10.5" customHeight="1" x14ac:dyDescent="0.2">
      <c r="A283"/>
      <c r="B283"/>
      <c r="C283" s="18"/>
      <c r="D283"/>
      <c r="E283"/>
      <c r="F283"/>
      <c r="G283"/>
      <c r="H283"/>
      <c r="I283"/>
      <c r="J283"/>
      <c r="K283"/>
      <c r="L283"/>
      <c r="M283"/>
      <c r="N283"/>
      <c r="O283"/>
      <c r="Q283"/>
      <c r="T283"/>
      <c r="U283"/>
      <c r="V283"/>
      <c r="W283"/>
      <c r="X283"/>
      <c r="Y283"/>
      <c r="Z283"/>
      <c r="AA283"/>
      <c r="AB283"/>
      <c r="AC283" s="86"/>
      <c r="AJ283" s="86"/>
      <c r="AL283"/>
      <c r="AN283"/>
      <c r="AO283"/>
      <c r="AP283" s="120"/>
      <c r="AW283" s="1057"/>
      <c r="AY283" s="1057"/>
      <c r="AZ283" s="1057"/>
      <c r="BB283" s="137"/>
      <c r="BC283" s="18"/>
      <c r="BD283" s="18"/>
      <c r="BF283" s="116"/>
      <c r="BH283" s="84"/>
    </row>
    <row r="284" spans="1:60" ht="10.5" customHeight="1" x14ac:dyDescent="0.2">
      <c r="A284"/>
      <c r="B284"/>
      <c r="C284" s="18"/>
      <c r="D284"/>
      <c r="E284"/>
      <c r="F284"/>
      <c r="G284"/>
      <c r="H284"/>
      <c r="I284"/>
      <c r="J284"/>
      <c r="K284"/>
      <c r="L284"/>
      <c r="M284"/>
      <c r="N284"/>
      <c r="O284"/>
      <c r="Q284"/>
      <c r="T284"/>
      <c r="U284"/>
      <c r="V284"/>
      <c r="W284"/>
      <c r="X284"/>
      <c r="Y284"/>
      <c r="Z284"/>
      <c r="AA284"/>
      <c r="AB284"/>
      <c r="AC284" s="86"/>
      <c r="AJ284" s="86"/>
      <c r="AL284"/>
      <c r="AN284"/>
      <c r="AO284"/>
      <c r="AP284" s="120"/>
      <c r="AW284" s="1057"/>
      <c r="AY284" s="1057"/>
      <c r="AZ284" s="1057"/>
      <c r="BB284" s="137"/>
      <c r="BC284" s="18"/>
      <c r="BD284" s="18"/>
      <c r="BF284" s="116"/>
      <c r="BH284" s="84"/>
    </row>
    <row r="285" spans="1:60" ht="10.5" customHeight="1" x14ac:dyDescent="0.2">
      <c r="A285"/>
      <c r="B285"/>
      <c r="C285" s="18"/>
      <c r="D285"/>
      <c r="E285"/>
      <c r="F285"/>
      <c r="G285"/>
      <c r="H285"/>
      <c r="I285"/>
      <c r="J285"/>
      <c r="K285"/>
      <c r="L285"/>
      <c r="M285"/>
      <c r="N285"/>
      <c r="O285"/>
      <c r="Q285"/>
      <c r="T285"/>
      <c r="U285"/>
      <c r="V285"/>
      <c r="W285"/>
      <c r="X285"/>
      <c r="Y285"/>
      <c r="Z285"/>
      <c r="AA285"/>
      <c r="AB285"/>
      <c r="AC285" s="86"/>
      <c r="AJ285" s="86"/>
      <c r="AL285"/>
      <c r="AN285"/>
      <c r="AO285"/>
      <c r="AP285" s="120"/>
      <c r="AW285" s="1057"/>
      <c r="AY285" s="1057"/>
      <c r="AZ285" s="1057"/>
      <c r="BB285" s="137"/>
      <c r="BC285" s="18"/>
      <c r="BD285" s="18"/>
      <c r="BF285" s="116"/>
      <c r="BH285" s="84"/>
    </row>
    <row r="286" spans="1:60" ht="10.5" customHeight="1" x14ac:dyDescent="0.2">
      <c r="A286"/>
      <c r="B286"/>
      <c r="C286" s="18"/>
      <c r="D286"/>
      <c r="E286"/>
      <c r="F286"/>
      <c r="G286"/>
      <c r="H286"/>
      <c r="I286"/>
      <c r="J286"/>
      <c r="K286"/>
      <c r="L286"/>
      <c r="M286"/>
      <c r="N286"/>
      <c r="O286"/>
      <c r="Q286"/>
      <c r="T286"/>
      <c r="U286"/>
      <c r="V286"/>
      <c r="W286"/>
      <c r="X286"/>
      <c r="Y286"/>
      <c r="Z286"/>
      <c r="AA286"/>
      <c r="AB286"/>
      <c r="AC286" s="86"/>
      <c r="AJ286" s="86"/>
      <c r="AL286"/>
      <c r="AN286"/>
      <c r="AO286"/>
      <c r="AP286" s="120"/>
      <c r="AW286" s="1057"/>
      <c r="AY286" s="1057"/>
      <c r="AZ286" s="1057"/>
      <c r="BB286" s="137"/>
      <c r="BC286" s="18"/>
      <c r="BD286" s="18"/>
      <c r="BF286" s="116"/>
      <c r="BH286" s="84"/>
    </row>
    <row r="287" spans="1:60" ht="10.5" customHeight="1" x14ac:dyDescent="0.2">
      <c r="A287"/>
      <c r="B287"/>
      <c r="C287" s="18"/>
      <c r="D287"/>
      <c r="E287"/>
      <c r="F287"/>
      <c r="G287"/>
      <c r="H287"/>
      <c r="I287"/>
      <c r="J287"/>
      <c r="K287"/>
      <c r="L287"/>
      <c r="M287"/>
      <c r="N287"/>
      <c r="O287"/>
      <c r="Q287"/>
      <c r="T287"/>
      <c r="U287"/>
      <c r="V287"/>
      <c r="W287"/>
      <c r="X287"/>
      <c r="Y287"/>
      <c r="Z287"/>
      <c r="AA287"/>
      <c r="AB287"/>
      <c r="AC287" s="86"/>
      <c r="AJ287" s="86"/>
      <c r="AL287"/>
      <c r="AN287"/>
      <c r="AO287"/>
      <c r="AP287" s="120"/>
      <c r="AW287" s="1057"/>
      <c r="AY287" s="1057"/>
      <c r="AZ287" s="1057"/>
      <c r="BB287" s="137"/>
      <c r="BC287" s="18"/>
      <c r="BD287" s="18"/>
      <c r="BF287" s="116"/>
      <c r="BH287" s="84"/>
    </row>
    <row r="288" spans="1:60" ht="10.5" customHeight="1" x14ac:dyDescent="0.2">
      <c r="A288"/>
      <c r="B288"/>
      <c r="C288" s="18"/>
      <c r="D288"/>
      <c r="E288"/>
      <c r="F288"/>
      <c r="G288"/>
      <c r="H288"/>
      <c r="I288"/>
      <c r="J288"/>
      <c r="K288"/>
      <c r="L288"/>
      <c r="M288"/>
      <c r="N288"/>
      <c r="O288"/>
      <c r="Q288"/>
      <c r="T288"/>
      <c r="U288"/>
      <c r="V288"/>
      <c r="W288"/>
      <c r="X288"/>
      <c r="Y288"/>
      <c r="Z288"/>
      <c r="AA288"/>
      <c r="AB288"/>
      <c r="AC288" s="86"/>
      <c r="AJ288" s="86"/>
      <c r="AL288"/>
      <c r="AN288"/>
      <c r="AO288"/>
      <c r="AP288" s="120"/>
      <c r="AW288" s="1057"/>
      <c r="AY288" s="1057"/>
      <c r="AZ288" s="1057"/>
      <c r="BB288" s="137"/>
      <c r="BC288" s="18"/>
      <c r="BD288" s="18"/>
      <c r="BF288" s="116"/>
      <c r="BH288" s="84"/>
    </row>
    <row r="289" spans="1:60" ht="10.5" customHeight="1" x14ac:dyDescent="0.2">
      <c r="A289"/>
      <c r="B289"/>
      <c r="C289" s="18"/>
      <c r="D289"/>
      <c r="E289"/>
      <c r="F289"/>
      <c r="G289"/>
      <c r="H289"/>
      <c r="I289"/>
      <c r="J289"/>
      <c r="K289"/>
      <c r="L289"/>
      <c r="M289"/>
      <c r="N289"/>
      <c r="O289"/>
      <c r="Q289"/>
      <c r="T289"/>
      <c r="U289"/>
      <c r="V289"/>
      <c r="W289"/>
      <c r="X289"/>
      <c r="Y289"/>
      <c r="Z289"/>
      <c r="AA289"/>
      <c r="AB289"/>
      <c r="AC289" s="86"/>
      <c r="AJ289" s="86"/>
      <c r="AL289"/>
      <c r="AN289"/>
      <c r="AO289"/>
      <c r="AP289" s="120"/>
      <c r="AW289" s="1057"/>
      <c r="AY289" s="1057"/>
      <c r="AZ289" s="1057"/>
      <c r="BB289" s="137"/>
      <c r="BC289" s="18"/>
      <c r="BD289" s="18"/>
      <c r="BF289" s="116"/>
      <c r="BH289" s="84"/>
    </row>
    <row r="290" spans="1:60" ht="10.5" customHeight="1" x14ac:dyDescent="0.2">
      <c r="A290"/>
      <c r="B290"/>
      <c r="C290" s="18"/>
      <c r="D290"/>
      <c r="E290"/>
      <c r="F290"/>
      <c r="G290"/>
      <c r="H290"/>
      <c r="I290"/>
      <c r="J290"/>
      <c r="K290"/>
      <c r="L290"/>
      <c r="M290"/>
      <c r="N290"/>
      <c r="O290"/>
      <c r="Q290"/>
      <c r="T290"/>
      <c r="U290"/>
      <c r="V290"/>
      <c r="W290"/>
      <c r="X290"/>
      <c r="Y290"/>
      <c r="Z290"/>
      <c r="AA290"/>
      <c r="AB290"/>
      <c r="AC290" s="86"/>
      <c r="AJ290" s="86"/>
      <c r="AL290"/>
      <c r="AN290"/>
      <c r="AO290"/>
      <c r="AP290" s="120"/>
      <c r="AW290" s="1057"/>
      <c r="AY290" s="1057"/>
      <c r="AZ290" s="1057"/>
      <c r="BB290" s="137"/>
      <c r="BC290" s="18"/>
      <c r="BD290" s="18"/>
      <c r="BF290" s="116"/>
      <c r="BH290" s="84"/>
    </row>
    <row r="291" spans="1:60" ht="10.5" customHeight="1" x14ac:dyDescent="0.2">
      <c r="A291"/>
      <c r="B291"/>
      <c r="C291" s="18"/>
      <c r="D291"/>
      <c r="E291"/>
      <c r="F291"/>
      <c r="G291"/>
      <c r="H291"/>
      <c r="I291"/>
      <c r="J291"/>
      <c r="K291"/>
      <c r="L291"/>
      <c r="M291"/>
      <c r="N291"/>
      <c r="O291"/>
      <c r="Q291"/>
      <c r="T291"/>
      <c r="U291"/>
      <c r="V291"/>
      <c r="W291"/>
      <c r="X291"/>
      <c r="Y291"/>
      <c r="Z291"/>
      <c r="AA291"/>
      <c r="AB291"/>
      <c r="AC291" s="86"/>
      <c r="AJ291" s="86"/>
      <c r="AL291"/>
      <c r="AN291"/>
      <c r="AO291"/>
      <c r="AP291" s="120"/>
      <c r="AW291" s="1057"/>
      <c r="AY291" s="1057"/>
      <c r="AZ291" s="1057"/>
      <c r="BB291" s="137"/>
      <c r="BC291" s="18"/>
      <c r="BD291" s="18"/>
      <c r="BF291" s="116"/>
      <c r="BH291" s="84"/>
    </row>
    <row r="292" spans="1:60" ht="10.5" customHeight="1" x14ac:dyDescent="0.2">
      <c r="A292"/>
      <c r="B292"/>
      <c r="C292" s="18"/>
      <c r="D292"/>
      <c r="E292"/>
      <c r="F292"/>
      <c r="G292"/>
      <c r="H292"/>
      <c r="I292"/>
      <c r="J292"/>
      <c r="K292"/>
      <c r="L292"/>
      <c r="M292"/>
      <c r="N292"/>
      <c r="O292"/>
      <c r="Q292"/>
      <c r="T292"/>
      <c r="U292"/>
      <c r="V292"/>
      <c r="W292"/>
      <c r="X292"/>
      <c r="Y292"/>
      <c r="Z292"/>
      <c r="AA292"/>
      <c r="AB292"/>
      <c r="AC292" s="86"/>
      <c r="AJ292" s="86"/>
      <c r="AL292"/>
      <c r="AN292"/>
      <c r="AO292"/>
      <c r="AP292" s="120"/>
      <c r="AW292" s="1057"/>
      <c r="AY292" s="1057"/>
      <c r="AZ292" s="1057"/>
      <c r="BB292" s="137"/>
      <c r="BC292" s="18"/>
      <c r="BD292" s="18"/>
      <c r="BF292" s="116"/>
      <c r="BH292" s="84"/>
    </row>
    <row r="293" spans="1:60" ht="10.5" customHeight="1" x14ac:dyDescent="0.2">
      <c r="A293"/>
      <c r="B293"/>
      <c r="C293" s="18"/>
      <c r="D293"/>
      <c r="E293"/>
      <c r="F293"/>
      <c r="G293"/>
      <c r="H293"/>
      <c r="I293"/>
      <c r="J293"/>
      <c r="K293"/>
      <c r="L293"/>
      <c r="M293"/>
      <c r="N293"/>
      <c r="O293"/>
      <c r="Q293"/>
      <c r="T293"/>
      <c r="U293"/>
      <c r="V293"/>
      <c r="W293"/>
      <c r="X293"/>
      <c r="Y293"/>
      <c r="Z293"/>
      <c r="AA293"/>
      <c r="AB293"/>
      <c r="AC293" s="86"/>
      <c r="AJ293" s="86"/>
      <c r="AL293"/>
      <c r="AN293"/>
      <c r="AO293"/>
      <c r="AP293" s="120"/>
      <c r="AW293" s="1057"/>
      <c r="AY293" s="1057"/>
      <c r="AZ293" s="1057"/>
      <c r="BB293" s="137"/>
      <c r="BC293" s="18"/>
      <c r="BD293" s="18"/>
      <c r="BF293" s="116"/>
      <c r="BH293" s="293"/>
    </row>
    <row r="294" spans="1:60" ht="10.5" customHeight="1" x14ac:dyDescent="0.2">
      <c r="A294"/>
      <c r="B294"/>
      <c r="C294" s="18"/>
      <c r="D294"/>
      <c r="E294"/>
      <c r="F294"/>
      <c r="G294"/>
      <c r="H294"/>
      <c r="I294"/>
      <c r="J294"/>
      <c r="K294"/>
      <c r="L294"/>
      <c r="M294"/>
      <c r="N294"/>
      <c r="O294"/>
      <c r="Q294"/>
      <c r="T294"/>
      <c r="U294"/>
      <c r="V294"/>
      <c r="W294"/>
      <c r="X294"/>
      <c r="Y294"/>
      <c r="Z294"/>
      <c r="AA294"/>
      <c r="AB294"/>
      <c r="AC294" s="86"/>
      <c r="AJ294" s="86"/>
      <c r="AL294"/>
      <c r="AN294"/>
      <c r="AO294"/>
      <c r="AP294" s="120"/>
      <c r="AW294" s="1057"/>
      <c r="AY294" s="1057"/>
      <c r="AZ294" s="1057"/>
      <c r="BB294" s="137"/>
      <c r="BC294" s="18"/>
      <c r="BD294" s="18"/>
      <c r="BF294" s="116"/>
      <c r="BH294" s="84"/>
    </row>
    <row r="295" spans="1:60" ht="10.5" customHeight="1" x14ac:dyDescent="0.2">
      <c r="A295"/>
      <c r="B295"/>
      <c r="C295" s="18"/>
      <c r="D295"/>
      <c r="E295"/>
      <c r="F295"/>
      <c r="G295"/>
      <c r="H295"/>
      <c r="I295"/>
      <c r="J295"/>
      <c r="K295"/>
      <c r="L295"/>
      <c r="M295"/>
      <c r="N295"/>
      <c r="O295"/>
      <c r="Q295"/>
      <c r="T295"/>
      <c r="U295"/>
      <c r="V295"/>
      <c r="W295"/>
      <c r="X295"/>
      <c r="Y295"/>
      <c r="Z295"/>
      <c r="AA295"/>
      <c r="AB295"/>
      <c r="AC295" s="86"/>
      <c r="AJ295" s="86"/>
      <c r="AL295"/>
      <c r="AN295"/>
      <c r="AO295"/>
      <c r="AP295" s="120"/>
      <c r="AW295" s="1057"/>
      <c r="AY295" s="1057"/>
      <c r="AZ295" s="1057"/>
      <c r="BB295" s="137"/>
      <c r="BC295" s="18"/>
      <c r="BD295" s="18"/>
      <c r="BF295" s="116"/>
      <c r="BH295" s="84"/>
    </row>
    <row r="296" spans="1:60" ht="10.5" customHeight="1" x14ac:dyDescent="0.2">
      <c r="A296"/>
      <c r="B296"/>
      <c r="C296" s="18"/>
      <c r="D296"/>
      <c r="E296"/>
      <c r="F296"/>
      <c r="G296"/>
      <c r="H296"/>
      <c r="I296"/>
      <c r="J296"/>
      <c r="K296"/>
      <c r="L296"/>
      <c r="M296"/>
      <c r="N296"/>
      <c r="O296"/>
      <c r="Q296"/>
      <c r="T296"/>
      <c r="U296"/>
      <c r="V296"/>
      <c r="W296"/>
      <c r="X296"/>
      <c r="Y296"/>
      <c r="Z296"/>
      <c r="AA296"/>
      <c r="AB296"/>
      <c r="AC296" s="86"/>
      <c r="AJ296" s="86"/>
      <c r="AL296"/>
      <c r="AN296"/>
      <c r="AO296"/>
      <c r="AP296" s="120"/>
      <c r="AW296" s="1057"/>
      <c r="AY296" s="1057"/>
      <c r="AZ296" s="1057"/>
      <c r="BB296" s="137"/>
      <c r="BC296" s="18"/>
      <c r="BD296" s="18"/>
      <c r="BF296" s="116"/>
      <c r="BH296" s="84"/>
    </row>
    <row r="297" spans="1:60" ht="10.5" customHeight="1" x14ac:dyDescent="0.2">
      <c r="A297"/>
      <c r="B297"/>
      <c r="C297" s="18"/>
      <c r="D297"/>
      <c r="E297"/>
      <c r="F297"/>
      <c r="G297"/>
      <c r="H297"/>
      <c r="I297"/>
      <c r="J297"/>
      <c r="K297"/>
      <c r="L297"/>
      <c r="M297"/>
      <c r="N297"/>
      <c r="O297"/>
      <c r="Q297"/>
      <c r="T297"/>
      <c r="U297"/>
      <c r="V297"/>
      <c r="W297"/>
      <c r="X297"/>
      <c r="Y297"/>
      <c r="Z297"/>
      <c r="AA297"/>
      <c r="AB297"/>
      <c r="AC297" s="86"/>
      <c r="AJ297" s="86"/>
      <c r="AL297"/>
      <c r="AN297"/>
      <c r="AO297"/>
      <c r="AP297" s="120"/>
      <c r="AW297" s="1057"/>
      <c r="AY297" s="1057"/>
      <c r="AZ297" s="1057"/>
      <c r="BB297" s="137"/>
      <c r="BC297" s="18"/>
      <c r="BD297" s="18"/>
      <c r="BF297" s="116"/>
      <c r="BH297" s="293"/>
    </row>
    <row r="298" spans="1:60" ht="10.5" customHeight="1" x14ac:dyDescent="0.2">
      <c r="A298"/>
      <c r="B298"/>
      <c r="C298" s="18"/>
      <c r="D298"/>
      <c r="E298"/>
      <c r="F298"/>
      <c r="G298"/>
      <c r="H298"/>
      <c r="I298"/>
      <c r="J298"/>
      <c r="K298"/>
      <c r="L298"/>
      <c r="M298"/>
      <c r="N298"/>
      <c r="O298"/>
      <c r="Q298"/>
      <c r="T298"/>
      <c r="U298"/>
      <c r="V298"/>
      <c r="W298"/>
      <c r="X298"/>
      <c r="Y298"/>
      <c r="Z298"/>
      <c r="AA298"/>
      <c r="AB298"/>
      <c r="AC298" s="86"/>
      <c r="AJ298" s="86"/>
      <c r="AL298"/>
      <c r="AN298"/>
      <c r="AO298"/>
      <c r="AP298" s="120"/>
      <c r="AW298" s="1057"/>
      <c r="AY298" s="1057"/>
      <c r="AZ298" s="1057"/>
      <c r="BB298" s="137"/>
      <c r="BC298" s="18"/>
      <c r="BD298" s="18"/>
      <c r="BF298" s="116"/>
      <c r="BH298" s="84"/>
    </row>
    <row r="299" spans="1:60" ht="10.5" customHeight="1" x14ac:dyDescent="0.2">
      <c r="A299"/>
      <c r="B299"/>
      <c r="C299" s="18"/>
      <c r="D299"/>
      <c r="E299"/>
      <c r="F299"/>
      <c r="G299"/>
      <c r="H299"/>
      <c r="I299"/>
      <c r="J299"/>
      <c r="K299"/>
      <c r="L299"/>
      <c r="M299"/>
      <c r="N299"/>
      <c r="O299"/>
      <c r="Q299"/>
      <c r="T299"/>
      <c r="U299"/>
      <c r="V299"/>
      <c r="W299"/>
      <c r="X299"/>
      <c r="Y299"/>
      <c r="Z299"/>
      <c r="AA299"/>
      <c r="AB299"/>
      <c r="AC299" s="86"/>
      <c r="AJ299" s="86"/>
      <c r="AL299"/>
      <c r="AN299"/>
      <c r="AO299"/>
      <c r="AP299" s="120"/>
      <c r="AW299" s="1057"/>
      <c r="AY299" s="1057"/>
      <c r="AZ299" s="1057"/>
      <c r="BB299" s="137"/>
      <c r="BC299" s="18"/>
      <c r="BD299" s="18"/>
      <c r="BF299" s="116"/>
      <c r="BH299" s="84"/>
    </row>
    <row r="300" spans="1:60" ht="10.5" customHeight="1" x14ac:dyDescent="0.2">
      <c r="A300"/>
      <c r="B300"/>
      <c r="C300" s="18"/>
      <c r="D300"/>
      <c r="E300"/>
      <c r="F300"/>
      <c r="G300"/>
      <c r="H300"/>
      <c r="I300"/>
      <c r="J300"/>
      <c r="K300"/>
      <c r="L300"/>
      <c r="M300"/>
      <c r="N300"/>
      <c r="O300"/>
      <c r="Q300"/>
      <c r="T300"/>
      <c r="U300"/>
      <c r="V300"/>
      <c r="W300"/>
      <c r="X300"/>
      <c r="Y300"/>
      <c r="Z300"/>
      <c r="AA300"/>
      <c r="AB300"/>
      <c r="AC300" s="86"/>
      <c r="AJ300" s="86"/>
      <c r="AL300"/>
      <c r="AN300"/>
      <c r="AO300"/>
      <c r="AP300" s="120"/>
      <c r="AW300" s="1057"/>
      <c r="AY300" s="1057"/>
      <c r="AZ300" s="1057"/>
      <c r="BB300" s="137"/>
      <c r="BC300" s="18"/>
      <c r="BD300" s="18"/>
      <c r="BF300" s="116"/>
      <c r="BH300" s="293"/>
    </row>
    <row r="301" spans="1:60" ht="10.5" customHeight="1" x14ac:dyDescent="0.2">
      <c r="A301"/>
      <c r="B301"/>
      <c r="C301" s="18"/>
      <c r="D301"/>
      <c r="E301"/>
      <c r="F301"/>
      <c r="G301"/>
      <c r="H301"/>
      <c r="I301"/>
      <c r="J301"/>
      <c r="K301"/>
      <c r="L301"/>
      <c r="M301"/>
      <c r="N301"/>
      <c r="O301"/>
      <c r="Q301"/>
      <c r="T301"/>
      <c r="U301"/>
      <c r="V301"/>
      <c r="W301"/>
      <c r="X301"/>
      <c r="Y301"/>
      <c r="Z301"/>
      <c r="AA301"/>
      <c r="AB301"/>
      <c r="AC301" s="86"/>
      <c r="AJ301" s="86"/>
      <c r="AL301"/>
      <c r="AN301"/>
      <c r="AO301"/>
      <c r="AP301" s="120"/>
      <c r="AW301" s="1057"/>
      <c r="AY301" s="1057"/>
      <c r="AZ301" s="1057"/>
      <c r="BB301" s="137"/>
      <c r="BC301" s="18"/>
      <c r="BD301" s="18"/>
      <c r="BF301" s="116"/>
      <c r="BH301" s="84"/>
    </row>
    <row r="302" spans="1:60" ht="10.5" customHeight="1" x14ac:dyDescent="0.2">
      <c r="A302"/>
      <c r="B302"/>
      <c r="C302" s="18"/>
      <c r="D302"/>
      <c r="E302"/>
      <c r="F302"/>
      <c r="G302"/>
      <c r="H302"/>
      <c r="I302"/>
      <c r="J302"/>
      <c r="K302"/>
      <c r="L302"/>
      <c r="M302"/>
      <c r="N302"/>
      <c r="O302"/>
      <c r="Q302"/>
      <c r="T302"/>
      <c r="U302"/>
      <c r="V302"/>
      <c r="W302"/>
      <c r="X302"/>
      <c r="Y302"/>
      <c r="Z302"/>
      <c r="AA302"/>
      <c r="AB302"/>
      <c r="AC302" s="86"/>
      <c r="AJ302" s="86"/>
      <c r="AL302"/>
      <c r="AN302"/>
      <c r="AO302"/>
      <c r="AP302" s="120"/>
      <c r="AW302" s="1057"/>
      <c r="AY302" s="1057"/>
      <c r="AZ302" s="1057"/>
      <c r="BB302" s="137"/>
      <c r="BC302" s="18"/>
      <c r="BD302" s="18"/>
      <c r="BF302" s="116"/>
      <c r="BH302" s="84"/>
    </row>
    <row r="303" spans="1:60" ht="10.5" customHeight="1" x14ac:dyDescent="0.2">
      <c r="A303"/>
      <c r="B303"/>
      <c r="C303" s="18"/>
      <c r="D303"/>
      <c r="E303"/>
      <c r="F303"/>
      <c r="G303"/>
      <c r="H303"/>
      <c r="I303"/>
      <c r="J303"/>
      <c r="K303"/>
      <c r="L303"/>
      <c r="M303"/>
      <c r="N303"/>
      <c r="O303"/>
      <c r="Q303"/>
      <c r="T303"/>
      <c r="U303"/>
      <c r="V303"/>
      <c r="W303"/>
      <c r="X303"/>
      <c r="Y303"/>
      <c r="Z303"/>
      <c r="AA303"/>
      <c r="AB303"/>
      <c r="AC303" s="86"/>
      <c r="AJ303" s="86"/>
      <c r="AL303"/>
      <c r="AN303"/>
      <c r="AO303"/>
      <c r="AP303" s="120"/>
      <c r="AW303" s="1057"/>
      <c r="AY303" s="1057"/>
      <c r="AZ303" s="1057"/>
      <c r="BB303" s="137"/>
      <c r="BC303" s="18"/>
      <c r="BD303" s="18"/>
      <c r="BF303" s="116"/>
      <c r="BH303" s="84"/>
    </row>
    <row r="304" spans="1:60" ht="10.5" customHeight="1" x14ac:dyDescent="0.2">
      <c r="A304"/>
      <c r="B304"/>
      <c r="C304" s="18"/>
      <c r="D304"/>
      <c r="E304"/>
      <c r="F304"/>
      <c r="G304"/>
      <c r="H304"/>
      <c r="I304"/>
      <c r="J304"/>
      <c r="K304"/>
      <c r="L304"/>
      <c r="M304"/>
      <c r="N304"/>
      <c r="O304"/>
      <c r="Q304"/>
      <c r="T304"/>
      <c r="U304"/>
      <c r="V304"/>
      <c r="W304"/>
      <c r="X304"/>
      <c r="Y304"/>
      <c r="Z304"/>
      <c r="AA304"/>
      <c r="AB304"/>
      <c r="AC304" s="86"/>
      <c r="AJ304" s="86"/>
      <c r="AL304"/>
      <c r="AN304"/>
      <c r="AO304"/>
      <c r="AP304" s="120"/>
      <c r="AW304" s="1057"/>
      <c r="AY304" s="1057"/>
      <c r="AZ304" s="1057"/>
      <c r="BB304" s="137"/>
      <c r="BC304" s="18"/>
      <c r="BD304" s="18"/>
      <c r="BF304" s="116"/>
      <c r="BH304" s="84"/>
    </row>
    <row r="305" spans="1:60" ht="10.5" customHeight="1" x14ac:dyDescent="0.2">
      <c r="A305"/>
      <c r="B305"/>
      <c r="C305" s="18"/>
      <c r="D305"/>
      <c r="E305"/>
      <c r="F305"/>
      <c r="G305"/>
      <c r="H305"/>
      <c r="I305"/>
      <c r="J305"/>
      <c r="K305"/>
      <c r="L305"/>
      <c r="M305"/>
      <c r="N305"/>
      <c r="O305"/>
      <c r="Q305"/>
      <c r="T305"/>
      <c r="U305"/>
      <c r="V305"/>
      <c r="W305"/>
      <c r="X305"/>
      <c r="Y305"/>
      <c r="Z305"/>
      <c r="AA305"/>
      <c r="AB305"/>
      <c r="AC305" s="86"/>
      <c r="AJ305" s="86"/>
      <c r="AL305"/>
      <c r="AN305"/>
      <c r="AO305"/>
      <c r="AP305" s="120"/>
      <c r="AW305" s="1057"/>
      <c r="AY305" s="1057"/>
      <c r="AZ305" s="1057"/>
      <c r="BB305" s="137"/>
      <c r="BC305" s="18"/>
      <c r="BD305" s="18"/>
      <c r="BF305" s="116"/>
      <c r="BH305" s="84"/>
    </row>
    <row r="306" spans="1:60" ht="10.5" customHeight="1" x14ac:dyDescent="0.2">
      <c r="A306"/>
      <c r="B306"/>
      <c r="C306" s="18"/>
      <c r="D306"/>
      <c r="E306"/>
      <c r="F306"/>
      <c r="G306"/>
      <c r="H306"/>
      <c r="I306"/>
      <c r="J306"/>
      <c r="K306"/>
      <c r="L306"/>
      <c r="M306"/>
      <c r="N306"/>
      <c r="O306"/>
      <c r="Q306"/>
      <c r="T306"/>
      <c r="U306"/>
      <c r="V306"/>
      <c r="W306"/>
      <c r="X306"/>
      <c r="Y306"/>
      <c r="Z306"/>
      <c r="AA306"/>
      <c r="AB306"/>
      <c r="AC306" s="86"/>
      <c r="AJ306" s="86"/>
      <c r="AL306"/>
      <c r="AN306"/>
      <c r="AO306"/>
      <c r="AP306" s="120"/>
      <c r="AW306" s="1057"/>
      <c r="AY306" s="1057"/>
      <c r="AZ306" s="1057"/>
      <c r="BB306" s="137"/>
      <c r="BC306" s="18"/>
      <c r="BD306" s="18"/>
      <c r="BF306" s="116"/>
      <c r="BH306" s="84"/>
    </row>
    <row r="307" spans="1:60" ht="10.5" customHeight="1" x14ac:dyDescent="0.2">
      <c r="A307"/>
      <c r="B307"/>
      <c r="C307" s="18"/>
      <c r="D307"/>
      <c r="E307"/>
      <c r="F307"/>
      <c r="G307"/>
      <c r="H307"/>
      <c r="I307"/>
      <c r="J307"/>
      <c r="K307"/>
      <c r="L307"/>
      <c r="M307"/>
      <c r="N307"/>
      <c r="O307"/>
      <c r="Q307"/>
      <c r="T307"/>
      <c r="U307"/>
      <c r="V307"/>
      <c r="W307"/>
      <c r="X307"/>
      <c r="Y307"/>
      <c r="Z307"/>
      <c r="AA307"/>
      <c r="AB307"/>
      <c r="AC307" s="86"/>
      <c r="AJ307" s="86"/>
      <c r="AL307"/>
      <c r="AN307"/>
      <c r="AO307"/>
      <c r="AP307" s="120"/>
      <c r="AW307" s="1057"/>
      <c r="AY307" s="1057"/>
      <c r="AZ307" s="1057"/>
      <c r="BB307" s="137"/>
      <c r="BC307" s="18"/>
      <c r="BD307" s="18"/>
      <c r="BF307" s="116"/>
      <c r="BH307" s="293"/>
    </row>
    <row r="308" spans="1:60" ht="10.5" customHeight="1" x14ac:dyDescent="0.2">
      <c r="A308"/>
      <c r="B308"/>
      <c r="C308" s="18"/>
      <c r="D308"/>
      <c r="E308"/>
      <c r="F308"/>
      <c r="G308"/>
      <c r="H308"/>
      <c r="I308"/>
      <c r="J308"/>
      <c r="K308"/>
      <c r="L308"/>
      <c r="M308"/>
      <c r="N308"/>
      <c r="O308"/>
      <c r="Q308"/>
      <c r="T308"/>
      <c r="U308"/>
      <c r="V308"/>
      <c r="W308"/>
      <c r="X308"/>
      <c r="Y308"/>
      <c r="Z308"/>
      <c r="AA308"/>
      <c r="AB308"/>
      <c r="AC308" s="86"/>
      <c r="AJ308" s="86"/>
      <c r="AL308"/>
      <c r="AN308"/>
      <c r="AO308"/>
      <c r="AP308" s="120"/>
      <c r="AW308" s="1057"/>
      <c r="AY308" s="1057"/>
      <c r="AZ308" s="1057"/>
      <c r="BB308" s="137"/>
      <c r="BC308" s="18"/>
      <c r="BD308" s="18"/>
      <c r="BF308" s="116"/>
      <c r="BH308" s="84"/>
    </row>
    <row r="309" spans="1:60" ht="10.5" customHeight="1" x14ac:dyDescent="0.2">
      <c r="A309"/>
      <c r="B309"/>
      <c r="C309" s="18"/>
      <c r="D309"/>
      <c r="E309"/>
      <c r="F309"/>
      <c r="G309"/>
      <c r="H309"/>
      <c r="I309"/>
      <c r="J309"/>
      <c r="K309"/>
      <c r="L309"/>
      <c r="M309"/>
      <c r="N309"/>
      <c r="O309"/>
      <c r="Q309"/>
      <c r="T309"/>
      <c r="U309"/>
      <c r="V309"/>
      <c r="W309"/>
      <c r="X309"/>
      <c r="Y309"/>
      <c r="Z309"/>
      <c r="AA309"/>
      <c r="AB309"/>
      <c r="AC309" s="86"/>
      <c r="AJ309" s="86"/>
      <c r="AL309"/>
      <c r="AN309"/>
      <c r="AO309"/>
      <c r="AP309" s="120"/>
      <c r="AW309" s="1057"/>
      <c r="AY309" s="1057"/>
      <c r="AZ309" s="1057"/>
      <c r="BB309" s="137"/>
      <c r="BC309" s="18"/>
      <c r="BD309" s="18"/>
      <c r="BF309" s="116"/>
      <c r="BH309" s="84"/>
    </row>
    <row r="310" spans="1:60" ht="10.5" customHeight="1" x14ac:dyDescent="0.2">
      <c r="A310"/>
      <c r="B310"/>
      <c r="C310" s="18"/>
      <c r="D310"/>
      <c r="E310"/>
      <c r="F310"/>
      <c r="G310"/>
      <c r="H310"/>
      <c r="I310"/>
      <c r="J310"/>
      <c r="K310"/>
      <c r="L310"/>
      <c r="M310"/>
      <c r="N310"/>
      <c r="O310"/>
      <c r="Q310"/>
      <c r="T310"/>
      <c r="U310"/>
      <c r="V310"/>
      <c r="W310"/>
      <c r="X310"/>
      <c r="Y310"/>
      <c r="Z310"/>
      <c r="AA310"/>
      <c r="AB310"/>
      <c r="AC310" s="86"/>
      <c r="AJ310" s="86"/>
      <c r="AL310"/>
      <c r="AN310"/>
      <c r="AO310"/>
      <c r="AP310" s="120"/>
      <c r="AW310" s="1057"/>
      <c r="AY310" s="1057"/>
      <c r="AZ310" s="1057"/>
      <c r="BB310" s="137"/>
      <c r="BC310" s="18"/>
      <c r="BD310" s="18"/>
      <c r="BF310" s="116"/>
      <c r="BH310" s="84"/>
    </row>
    <row r="311" spans="1:60" ht="10.5" customHeight="1" x14ac:dyDescent="0.2">
      <c r="A311"/>
      <c r="B311"/>
      <c r="C311" s="18"/>
      <c r="D311"/>
      <c r="E311"/>
      <c r="F311"/>
      <c r="G311"/>
      <c r="H311"/>
      <c r="I311"/>
      <c r="J311"/>
      <c r="K311"/>
      <c r="L311"/>
      <c r="M311"/>
      <c r="N311"/>
      <c r="O311"/>
      <c r="Q311"/>
      <c r="T311"/>
      <c r="U311"/>
      <c r="V311"/>
      <c r="W311"/>
      <c r="X311"/>
      <c r="Y311"/>
      <c r="Z311"/>
      <c r="AA311"/>
      <c r="AB311"/>
      <c r="AC311" s="86"/>
      <c r="AJ311" s="86"/>
      <c r="AL311"/>
      <c r="AN311"/>
      <c r="AO311"/>
      <c r="AP311" s="120"/>
      <c r="AW311" s="1057"/>
      <c r="AY311" s="1057"/>
      <c r="AZ311" s="1057"/>
      <c r="BB311" s="137"/>
      <c r="BC311" s="18"/>
      <c r="BD311" s="18"/>
      <c r="BF311" s="116"/>
      <c r="BH311" s="84"/>
    </row>
    <row r="312" spans="1:60" ht="10.5" customHeight="1" x14ac:dyDescent="0.2">
      <c r="A312"/>
      <c r="B312"/>
      <c r="C312" s="18"/>
      <c r="D312"/>
      <c r="E312"/>
      <c r="F312"/>
      <c r="G312"/>
      <c r="H312"/>
      <c r="I312"/>
      <c r="J312"/>
      <c r="K312"/>
      <c r="L312"/>
      <c r="M312"/>
      <c r="N312"/>
      <c r="O312"/>
      <c r="Q312"/>
      <c r="T312"/>
      <c r="U312"/>
      <c r="V312"/>
      <c r="W312"/>
      <c r="X312"/>
      <c r="Y312"/>
      <c r="Z312"/>
      <c r="AA312"/>
      <c r="AB312"/>
      <c r="AC312" s="86"/>
      <c r="AJ312" s="86"/>
      <c r="AL312"/>
      <c r="AN312"/>
      <c r="AO312"/>
      <c r="AP312" s="120"/>
      <c r="AW312" s="1057"/>
      <c r="AY312" s="1057"/>
      <c r="AZ312" s="1057"/>
      <c r="BB312" s="137"/>
      <c r="BC312" s="18"/>
      <c r="BD312" s="18"/>
      <c r="BF312" s="116"/>
      <c r="BH312" s="84"/>
    </row>
    <row r="313" spans="1:60" ht="10.5" customHeight="1" x14ac:dyDescent="0.2">
      <c r="A313"/>
      <c r="B313"/>
      <c r="C313" s="18"/>
      <c r="D313"/>
      <c r="E313"/>
      <c r="F313"/>
      <c r="G313"/>
      <c r="H313"/>
      <c r="I313"/>
      <c r="J313"/>
      <c r="K313"/>
      <c r="L313"/>
      <c r="M313"/>
      <c r="N313"/>
      <c r="O313"/>
      <c r="Q313"/>
      <c r="T313"/>
      <c r="U313"/>
      <c r="V313"/>
      <c r="W313"/>
      <c r="X313"/>
      <c r="Y313"/>
      <c r="Z313"/>
      <c r="AA313"/>
      <c r="AB313"/>
      <c r="AC313" s="86"/>
      <c r="AJ313" s="86"/>
      <c r="AL313"/>
      <c r="AN313"/>
      <c r="AO313"/>
      <c r="AP313" s="120"/>
      <c r="AW313" s="1057"/>
      <c r="AY313" s="1057"/>
      <c r="AZ313" s="1057"/>
      <c r="BB313" s="137"/>
      <c r="BC313" s="18"/>
      <c r="BD313" s="18"/>
      <c r="BF313" s="116"/>
      <c r="BH313" s="293"/>
    </row>
    <row r="314" spans="1:60" ht="10.5" customHeight="1" x14ac:dyDescent="0.2">
      <c r="A314"/>
      <c r="B314"/>
      <c r="C314" s="18"/>
      <c r="D314"/>
      <c r="E314"/>
      <c r="F314"/>
      <c r="G314"/>
      <c r="H314"/>
      <c r="I314"/>
      <c r="J314"/>
      <c r="K314"/>
      <c r="L314"/>
      <c r="M314"/>
      <c r="N314"/>
      <c r="O314"/>
      <c r="Q314"/>
      <c r="T314"/>
      <c r="U314"/>
      <c r="V314"/>
      <c r="W314"/>
      <c r="X314"/>
      <c r="Y314"/>
      <c r="Z314"/>
      <c r="AA314"/>
      <c r="AB314"/>
      <c r="AC314" s="86"/>
      <c r="AJ314" s="86"/>
      <c r="AL314"/>
      <c r="AN314"/>
      <c r="AO314"/>
      <c r="AP314" s="120"/>
      <c r="AW314" s="1057"/>
      <c r="AY314" s="1057"/>
      <c r="AZ314" s="1057"/>
      <c r="BB314" s="137"/>
      <c r="BC314" s="18"/>
      <c r="BD314" s="18"/>
      <c r="BF314" s="116"/>
      <c r="BH314" s="84"/>
    </row>
    <row r="315" spans="1:60" ht="10.5" customHeight="1" x14ac:dyDescent="0.2">
      <c r="A315"/>
      <c r="B315"/>
      <c r="C315" s="18"/>
      <c r="D315"/>
      <c r="E315"/>
      <c r="F315"/>
      <c r="G315"/>
      <c r="H315"/>
      <c r="I315"/>
      <c r="J315"/>
      <c r="K315"/>
      <c r="L315"/>
      <c r="M315"/>
      <c r="N315"/>
      <c r="O315"/>
      <c r="Q315"/>
      <c r="T315"/>
      <c r="U315"/>
      <c r="V315"/>
      <c r="W315"/>
      <c r="X315"/>
      <c r="Y315"/>
      <c r="Z315"/>
      <c r="AA315"/>
      <c r="AB315"/>
      <c r="AC315" s="86"/>
      <c r="AJ315" s="86"/>
      <c r="AL315"/>
      <c r="AN315"/>
      <c r="AO315"/>
      <c r="AP315" s="120"/>
      <c r="AW315" s="1057"/>
      <c r="AY315" s="1057"/>
      <c r="AZ315" s="1057"/>
      <c r="BB315" s="137"/>
      <c r="BC315" s="18"/>
      <c r="BD315" s="18"/>
      <c r="BF315" s="116"/>
      <c r="BH315" s="84"/>
    </row>
    <row r="316" spans="1:60" ht="10.5" customHeight="1" x14ac:dyDescent="0.2">
      <c r="A316"/>
      <c r="B316"/>
      <c r="C316" s="18"/>
      <c r="D316"/>
      <c r="E316"/>
      <c r="F316"/>
      <c r="G316"/>
      <c r="H316"/>
      <c r="I316"/>
      <c r="J316"/>
      <c r="K316"/>
      <c r="L316"/>
      <c r="M316"/>
      <c r="N316"/>
      <c r="O316"/>
      <c r="Q316"/>
      <c r="T316"/>
      <c r="U316"/>
      <c r="V316"/>
      <c r="W316"/>
      <c r="X316"/>
      <c r="Y316"/>
      <c r="Z316"/>
      <c r="AA316"/>
      <c r="AB316"/>
      <c r="AC316" s="86"/>
      <c r="AJ316" s="86"/>
      <c r="AL316"/>
      <c r="AN316"/>
      <c r="AO316"/>
      <c r="AP316" s="120"/>
      <c r="AW316" s="1057"/>
      <c r="AY316" s="1057"/>
      <c r="AZ316" s="1057"/>
      <c r="BB316" s="137"/>
      <c r="BC316" s="18"/>
      <c r="BD316" s="18"/>
      <c r="BF316" s="116"/>
      <c r="BH316" s="293"/>
    </row>
    <row r="317" spans="1:60" ht="10.5" customHeight="1" x14ac:dyDescent="0.2">
      <c r="A317"/>
      <c r="B317"/>
      <c r="C317" s="18"/>
      <c r="D317"/>
      <c r="E317"/>
      <c r="F317"/>
      <c r="G317"/>
      <c r="H317"/>
      <c r="I317"/>
      <c r="J317"/>
      <c r="K317"/>
      <c r="L317"/>
      <c r="M317"/>
      <c r="N317"/>
      <c r="O317"/>
      <c r="Q317"/>
      <c r="T317"/>
      <c r="U317"/>
      <c r="V317"/>
      <c r="W317"/>
      <c r="X317"/>
      <c r="Y317"/>
      <c r="Z317"/>
      <c r="AA317"/>
      <c r="AB317"/>
      <c r="AC317" s="86"/>
      <c r="AJ317" s="86"/>
      <c r="AL317"/>
      <c r="AN317"/>
      <c r="AO317"/>
      <c r="AP317" s="120"/>
      <c r="AW317" s="1057"/>
      <c r="AY317" s="1057"/>
      <c r="AZ317" s="1057"/>
      <c r="BB317" s="137"/>
      <c r="BC317" s="18"/>
      <c r="BD317" s="18"/>
      <c r="BF317" s="116"/>
      <c r="BH317" s="84"/>
    </row>
    <row r="318" spans="1:60" ht="10.5" customHeight="1" x14ac:dyDescent="0.2">
      <c r="A318"/>
      <c r="B318"/>
      <c r="C318" s="18"/>
      <c r="D318"/>
      <c r="E318"/>
      <c r="F318"/>
      <c r="G318"/>
      <c r="H318"/>
      <c r="I318"/>
      <c r="J318"/>
      <c r="K318"/>
      <c r="L318"/>
      <c r="M318"/>
      <c r="N318"/>
      <c r="O318"/>
      <c r="Q318"/>
      <c r="T318"/>
      <c r="U318"/>
      <c r="V318"/>
      <c r="W318"/>
      <c r="X318"/>
      <c r="Y318"/>
      <c r="Z318"/>
      <c r="AA318"/>
      <c r="AB318"/>
      <c r="AC318" s="86"/>
      <c r="AJ318" s="86"/>
      <c r="AL318"/>
      <c r="AN318"/>
      <c r="AO318"/>
      <c r="AP318" s="120"/>
      <c r="AW318" s="1057"/>
      <c r="AY318" s="1057"/>
      <c r="AZ318" s="1057"/>
      <c r="BB318" s="137"/>
      <c r="BC318" s="18"/>
      <c r="BD318" s="18"/>
      <c r="BF318" s="116"/>
      <c r="BH318" s="84"/>
    </row>
    <row r="319" spans="1:60" ht="10.5" customHeight="1" x14ac:dyDescent="0.2">
      <c r="A319"/>
      <c r="B319"/>
      <c r="C319" s="18"/>
      <c r="D319"/>
      <c r="E319"/>
      <c r="F319"/>
      <c r="G319"/>
      <c r="H319"/>
      <c r="I319"/>
      <c r="J319"/>
      <c r="K319"/>
      <c r="L319"/>
      <c r="M319"/>
      <c r="N319"/>
      <c r="O319"/>
      <c r="Q319"/>
      <c r="T319"/>
      <c r="U319"/>
      <c r="V319"/>
      <c r="W319"/>
      <c r="X319"/>
      <c r="Y319"/>
      <c r="Z319"/>
      <c r="AA319"/>
      <c r="AB319"/>
      <c r="AC319" s="86"/>
      <c r="AJ319" s="86"/>
      <c r="AL319"/>
      <c r="AN319"/>
      <c r="AO319"/>
      <c r="AP319" s="120"/>
      <c r="AW319" s="1057"/>
      <c r="AY319" s="1057"/>
      <c r="AZ319" s="1057"/>
      <c r="BB319" s="137"/>
      <c r="BC319" s="18"/>
      <c r="BD319" s="18"/>
      <c r="BF319" s="116"/>
      <c r="BH319" s="84"/>
    </row>
    <row r="320" spans="1:60" ht="10.5" customHeight="1" x14ac:dyDescent="0.2">
      <c r="A320"/>
      <c r="B320"/>
      <c r="C320" s="18"/>
      <c r="D320"/>
      <c r="E320"/>
      <c r="F320"/>
      <c r="G320"/>
      <c r="H320"/>
      <c r="I320"/>
      <c r="J320"/>
      <c r="K320"/>
      <c r="L320"/>
      <c r="M320"/>
      <c r="N320"/>
      <c r="O320"/>
      <c r="Q320"/>
      <c r="T320"/>
      <c r="U320"/>
      <c r="V320"/>
      <c r="W320"/>
      <c r="X320"/>
      <c r="Y320"/>
      <c r="Z320"/>
      <c r="AA320"/>
      <c r="AB320"/>
      <c r="AC320" s="86"/>
      <c r="AJ320" s="86"/>
      <c r="AL320"/>
      <c r="AN320"/>
      <c r="AO320"/>
      <c r="AP320" s="120"/>
      <c r="AW320" s="1057"/>
      <c r="AY320" s="1057"/>
      <c r="AZ320" s="1057"/>
      <c r="BB320" s="137"/>
      <c r="BC320" s="18"/>
      <c r="BD320" s="18"/>
      <c r="BF320" s="116"/>
      <c r="BH320" s="84"/>
    </row>
    <row r="321" spans="1:60" ht="10.5" customHeight="1" x14ac:dyDescent="0.2">
      <c r="A321"/>
      <c r="B321"/>
      <c r="C321" s="18"/>
      <c r="D321"/>
      <c r="E321"/>
      <c r="F321"/>
      <c r="G321"/>
      <c r="H321"/>
      <c r="I321"/>
      <c r="J321"/>
      <c r="K321"/>
      <c r="L321"/>
      <c r="M321"/>
      <c r="N321"/>
      <c r="O321"/>
      <c r="Q321"/>
      <c r="T321"/>
      <c r="U321"/>
      <c r="V321"/>
      <c r="W321"/>
      <c r="X321"/>
      <c r="Y321"/>
      <c r="Z321"/>
      <c r="AA321"/>
      <c r="AB321"/>
      <c r="AC321" s="86"/>
      <c r="AJ321" s="86"/>
      <c r="AL321"/>
      <c r="AN321"/>
      <c r="AO321"/>
      <c r="AP321" s="120"/>
      <c r="AW321" s="1057"/>
      <c r="AY321" s="1057"/>
      <c r="AZ321" s="1057"/>
      <c r="BB321" s="137"/>
      <c r="BC321" s="18"/>
      <c r="BD321" s="18"/>
      <c r="BF321" s="116"/>
      <c r="BH321" s="84"/>
    </row>
    <row r="322" spans="1:60" ht="10.5" customHeight="1" x14ac:dyDescent="0.2">
      <c r="A322"/>
      <c r="B322"/>
      <c r="C322" s="18"/>
      <c r="D322"/>
      <c r="E322"/>
      <c r="F322"/>
      <c r="G322"/>
      <c r="H322"/>
      <c r="I322"/>
      <c r="J322"/>
      <c r="K322"/>
      <c r="L322"/>
      <c r="M322"/>
      <c r="N322"/>
      <c r="O322"/>
      <c r="Q322"/>
      <c r="T322"/>
      <c r="U322"/>
      <c r="V322"/>
      <c r="W322"/>
      <c r="X322"/>
      <c r="Y322"/>
      <c r="Z322"/>
      <c r="AA322"/>
      <c r="AB322"/>
      <c r="AC322" s="86"/>
      <c r="AJ322" s="86"/>
      <c r="AL322"/>
      <c r="AN322"/>
      <c r="AO322"/>
      <c r="AP322" s="120"/>
      <c r="AW322" s="1057"/>
      <c r="AY322" s="1057"/>
      <c r="AZ322" s="1057"/>
      <c r="BB322" s="137"/>
      <c r="BC322" s="18"/>
      <c r="BD322" s="18"/>
      <c r="BF322" s="116"/>
      <c r="BH322" s="84"/>
    </row>
    <row r="323" spans="1:60" ht="10.5" customHeight="1" x14ac:dyDescent="0.2">
      <c r="A323"/>
      <c r="B323"/>
      <c r="C323" s="18"/>
      <c r="D323"/>
      <c r="E323"/>
      <c r="F323"/>
      <c r="G323"/>
      <c r="H323"/>
      <c r="I323"/>
      <c r="J323"/>
      <c r="K323"/>
      <c r="L323"/>
      <c r="M323"/>
      <c r="N323"/>
      <c r="O323"/>
      <c r="Q323"/>
      <c r="T323"/>
      <c r="U323"/>
      <c r="V323"/>
      <c r="W323"/>
      <c r="X323"/>
      <c r="Y323"/>
      <c r="Z323"/>
      <c r="AA323"/>
      <c r="AB323"/>
      <c r="AC323" s="86"/>
      <c r="AJ323" s="86"/>
      <c r="AL323"/>
      <c r="AN323"/>
      <c r="AO323"/>
      <c r="AP323" s="120"/>
      <c r="AW323" s="1057"/>
      <c r="AY323" s="1057"/>
      <c r="AZ323" s="1057"/>
      <c r="BB323" s="137"/>
      <c r="BC323" s="18"/>
      <c r="BD323" s="18"/>
      <c r="BF323" s="116"/>
      <c r="BH323" s="84"/>
    </row>
    <row r="324" spans="1:60" ht="10.5" customHeight="1" x14ac:dyDescent="0.2">
      <c r="A324"/>
      <c r="B324"/>
      <c r="C324" s="18"/>
      <c r="D324"/>
      <c r="E324"/>
      <c r="F324"/>
      <c r="G324"/>
      <c r="H324"/>
      <c r="I324"/>
      <c r="J324"/>
      <c r="K324"/>
      <c r="L324"/>
      <c r="M324"/>
      <c r="N324"/>
      <c r="O324"/>
      <c r="Q324"/>
      <c r="T324"/>
      <c r="U324"/>
      <c r="V324"/>
      <c r="W324"/>
      <c r="X324"/>
      <c r="Y324"/>
      <c r="Z324"/>
      <c r="AA324"/>
      <c r="AB324"/>
      <c r="AC324" s="86"/>
      <c r="AJ324" s="86"/>
      <c r="AL324"/>
      <c r="AN324"/>
      <c r="AO324"/>
      <c r="AP324" s="120"/>
      <c r="AW324" s="1057"/>
      <c r="AY324" s="1057"/>
      <c r="AZ324" s="1057"/>
      <c r="BB324" s="137"/>
      <c r="BC324" s="18"/>
      <c r="BD324" s="18"/>
      <c r="BF324" s="116"/>
      <c r="BH324" s="84"/>
    </row>
    <row r="325" spans="1:60" ht="10.5" customHeight="1" x14ac:dyDescent="0.2">
      <c r="A325"/>
      <c r="B325"/>
      <c r="C325" s="18"/>
      <c r="D325"/>
      <c r="E325"/>
      <c r="F325"/>
      <c r="G325"/>
      <c r="H325"/>
      <c r="I325"/>
      <c r="J325"/>
      <c r="K325"/>
      <c r="L325"/>
      <c r="M325"/>
      <c r="N325"/>
      <c r="O325"/>
      <c r="Q325"/>
      <c r="T325"/>
      <c r="U325"/>
      <c r="V325"/>
      <c r="W325"/>
      <c r="X325"/>
      <c r="Y325"/>
      <c r="Z325"/>
      <c r="AA325"/>
      <c r="AB325"/>
      <c r="AC325" s="86"/>
      <c r="AJ325" s="86"/>
      <c r="AL325"/>
      <c r="AN325"/>
      <c r="AO325"/>
      <c r="AP325" s="120"/>
      <c r="AW325" s="1057"/>
      <c r="AY325" s="1057"/>
      <c r="AZ325" s="1057"/>
      <c r="BB325" s="137"/>
      <c r="BC325" s="18"/>
      <c r="BD325" s="18"/>
      <c r="BF325" s="116"/>
      <c r="BH325" s="84"/>
    </row>
    <row r="326" spans="1:60" ht="10.5" customHeight="1" x14ac:dyDescent="0.2">
      <c r="A326"/>
      <c r="B326"/>
      <c r="C326" s="18"/>
      <c r="D326"/>
      <c r="E326"/>
      <c r="F326"/>
      <c r="G326"/>
      <c r="H326"/>
      <c r="I326"/>
      <c r="J326"/>
      <c r="K326"/>
      <c r="L326"/>
      <c r="M326"/>
      <c r="N326"/>
      <c r="O326"/>
      <c r="Q326"/>
      <c r="T326"/>
      <c r="U326"/>
      <c r="V326"/>
      <c r="W326"/>
      <c r="X326"/>
      <c r="Y326"/>
      <c r="Z326"/>
      <c r="AA326"/>
      <c r="AB326"/>
      <c r="AC326" s="86"/>
      <c r="AJ326" s="86"/>
      <c r="AL326"/>
      <c r="AN326"/>
      <c r="AO326"/>
      <c r="AP326" s="120"/>
      <c r="AW326" s="1057"/>
      <c r="AY326" s="1057"/>
      <c r="AZ326" s="1057"/>
      <c r="BB326" s="137"/>
      <c r="BC326" s="18"/>
      <c r="BD326" s="18"/>
      <c r="BF326" s="116"/>
      <c r="BH326" s="84"/>
    </row>
    <row r="327" spans="1:60" ht="10.5" customHeight="1" x14ac:dyDescent="0.2">
      <c r="A327"/>
      <c r="B327"/>
      <c r="C327" s="18"/>
      <c r="D327"/>
      <c r="E327"/>
      <c r="F327"/>
      <c r="G327"/>
      <c r="H327"/>
      <c r="I327"/>
      <c r="J327"/>
      <c r="K327"/>
      <c r="L327"/>
      <c r="M327"/>
      <c r="N327"/>
      <c r="O327"/>
      <c r="Q327"/>
      <c r="T327"/>
      <c r="U327"/>
      <c r="V327"/>
      <c r="W327"/>
      <c r="X327"/>
      <c r="Y327"/>
      <c r="Z327"/>
      <c r="AA327"/>
      <c r="AB327"/>
      <c r="AC327" s="86"/>
      <c r="AJ327" s="86"/>
      <c r="AL327"/>
      <c r="AN327"/>
      <c r="AO327"/>
      <c r="AP327" s="120"/>
      <c r="AW327" s="1057"/>
      <c r="AY327" s="1057"/>
      <c r="AZ327" s="1057"/>
      <c r="BB327" s="137"/>
      <c r="BC327" s="18"/>
      <c r="BD327" s="18"/>
      <c r="BF327" s="116"/>
      <c r="BH327" s="293"/>
    </row>
    <row r="328" spans="1:60" ht="10.5" customHeight="1" x14ac:dyDescent="0.2">
      <c r="A328"/>
      <c r="B328"/>
      <c r="C328" s="18"/>
      <c r="D328"/>
      <c r="E328"/>
      <c r="F328"/>
      <c r="G328"/>
      <c r="H328"/>
      <c r="I328"/>
      <c r="J328"/>
      <c r="K328"/>
      <c r="L328"/>
      <c r="M328"/>
      <c r="N328"/>
      <c r="O328"/>
      <c r="Q328"/>
      <c r="T328"/>
      <c r="U328"/>
      <c r="V328"/>
      <c r="W328"/>
      <c r="X328"/>
      <c r="Y328"/>
      <c r="Z328"/>
      <c r="AA328"/>
      <c r="AB328"/>
      <c r="AC328" s="86"/>
      <c r="AJ328" s="86"/>
      <c r="AL328"/>
      <c r="AN328"/>
      <c r="AO328"/>
      <c r="AP328" s="120"/>
      <c r="AW328" s="1057"/>
      <c r="AY328" s="1057"/>
      <c r="AZ328" s="1057"/>
      <c r="BB328" s="137"/>
      <c r="BC328" s="18"/>
      <c r="BD328" s="18"/>
      <c r="BF328" s="116"/>
      <c r="BH328" s="84"/>
    </row>
    <row r="329" spans="1:60" ht="10.5" customHeight="1" x14ac:dyDescent="0.2">
      <c r="A329"/>
      <c r="B329"/>
      <c r="C329" s="18"/>
      <c r="D329"/>
      <c r="E329"/>
      <c r="F329"/>
      <c r="G329"/>
      <c r="H329"/>
      <c r="I329"/>
      <c r="J329"/>
      <c r="K329"/>
      <c r="L329"/>
      <c r="M329"/>
      <c r="N329"/>
      <c r="O329"/>
      <c r="Q329"/>
      <c r="T329"/>
      <c r="U329"/>
      <c r="V329"/>
      <c r="W329"/>
      <c r="X329"/>
      <c r="Y329"/>
      <c r="Z329"/>
      <c r="AA329"/>
      <c r="AB329"/>
      <c r="AC329" s="86"/>
      <c r="AJ329" s="86"/>
      <c r="AL329"/>
      <c r="AN329"/>
      <c r="AO329"/>
      <c r="AP329" s="120"/>
      <c r="AW329" s="1057"/>
      <c r="AY329" s="1057"/>
      <c r="AZ329" s="1057"/>
      <c r="BB329" s="137"/>
      <c r="BC329" s="18"/>
      <c r="BD329" s="18"/>
      <c r="BF329" s="116"/>
      <c r="BH329" s="84"/>
    </row>
    <row r="330" spans="1:60" ht="10.5" customHeight="1" x14ac:dyDescent="0.2">
      <c r="A330"/>
      <c r="B330"/>
      <c r="C330" s="18"/>
      <c r="D330"/>
      <c r="E330"/>
      <c r="F330"/>
      <c r="G330"/>
      <c r="H330"/>
      <c r="I330"/>
      <c r="J330"/>
      <c r="K330"/>
      <c r="L330"/>
      <c r="M330"/>
      <c r="N330"/>
      <c r="O330"/>
      <c r="Q330"/>
      <c r="T330"/>
      <c r="U330"/>
      <c r="V330"/>
      <c r="W330"/>
      <c r="X330"/>
      <c r="Y330"/>
      <c r="Z330"/>
      <c r="AA330"/>
      <c r="AB330"/>
      <c r="AC330" s="86"/>
      <c r="AJ330" s="86"/>
      <c r="AL330"/>
      <c r="AN330"/>
      <c r="AO330"/>
      <c r="AP330" s="120"/>
      <c r="AW330" s="1057"/>
      <c r="AY330" s="1057"/>
      <c r="AZ330" s="1057"/>
      <c r="BB330" s="137"/>
      <c r="BC330" s="18"/>
      <c r="BD330" s="18"/>
      <c r="BF330" s="116"/>
      <c r="BH330" s="84"/>
    </row>
    <row r="331" spans="1:60" ht="10.5" customHeight="1" x14ac:dyDescent="0.2">
      <c r="A331"/>
      <c r="B331"/>
      <c r="C331" s="18"/>
      <c r="D331"/>
      <c r="E331"/>
      <c r="F331"/>
      <c r="G331"/>
      <c r="H331"/>
      <c r="I331"/>
      <c r="J331"/>
      <c r="K331"/>
      <c r="L331"/>
      <c r="M331"/>
      <c r="N331"/>
      <c r="O331"/>
      <c r="Q331"/>
      <c r="T331"/>
      <c r="U331"/>
      <c r="V331"/>
      <c r="W331"/>
      <c r="X331"/>
      <c r="Y331"/>
      <c r="Z331"/>
      <c r="AA331"/>
      <c r="AB331"/>
      <c r="AC331" s="86"/>
      <c r="AJ331" s="86"/>
      <c r="AL331"/>
      <c r="AN331"/>
      <c r="AO331"/>
      <c r="AP331" s="120"/>
      <c r="AW331" s="1057"/>
      <c r="AY331" s="1057"/>
      <c r="AZ331" s="1057"/>
      <c r="BB331" s="137"/>
      <c r="BC331" s="18"/>
      <c r="BD331" s="18"/>
      <c r="BF331" s="116"/>
      <c r="BH331" s="84"/>
    </row>
    <row r="332" spans="1:60" ht="10.5" customHeight="1" x14ac:dyDescent="0.2">
      <c r="A332"/>
      <c r="B332"/>
      <c r="C332" s="18"/>
      <c r="D332"/>
      <c r="E332"/>
      <c r="F332"/>
      <c r="G332"/>
      <c r="H332"/>
      <c r="I332"/>
      <c r="J332"/>
      <c r="K332"/>
      <c r="L332"/>
      <c r="M332"/>
      <c r="N332"/>
      <c r="O332"/>
      <c r="Q332"/>
      <c r="T332"/>
      <c r="U332"/>
      <c r="V332"/>
      <c r="W332"/>
      <c r="X332"/>
      <c r="Y332"/>
      <c r="Z332"/>
      <c r="AA332"/>
      <c r="AB332"/>
      <c r="AC332" s="86"/>
      <c r="AJ332" s="86"/>
      <c r="AL332"/>
      <c r="AN332"/>
      <c r="AO332"/>
      <c r="AP332" s="120"/>
      <c r="AW332" s="1057"/>
      <c r="AY332" s="1057"/>
      <c r="AZ332" s="1057"/>
      <c r="BB332" s="137"/>
      <c r="BC332" s="18"/>
      <c r="BD332" s="18"/>
      <c r="BF332" s="116"/>
      <c r="BH332" s="84"/>
    </row>
    <row r="333" spans="1:60" ht="10.5" customHeight="1" x14ac:dyDescent="0.2">
      <c r="A333"/>
      <c r="B333"/>
      <c r="C333" s="18"/>
      <c r="D333"/>
      <c r="E333"/>
      <c r="F333"/>
      <c r="G333"/>
      <c r="H333"/>
      <c r="I333"/>
      <c r="J333"/>
      <c r="K333"/>
      <c r="L333"/>
      <c r="M333"/>
      <c r="N333"/>
      <c r="O333"/>
      <c r="Q333"/>
      <c r="T333"/>
      <c r="U333"/>
      <c r="V333"/>
      <c r="W333"/>
      <c r="X333"/>
      <c r="Y333"/>
      <c r="Z333"/>
      <c r="AA333"/>
      <c r="AB333"/>
      <c r="AC333" s="86"/>
      <c r="AJ333" s="86"/>
      <c r="AL333"/>
      <c r="AN333"/>
      <c r="AO333"/>
      <c r="AP333" s="120"/>
      <c r="AW333" s="1057"/>
      <c r="AY333" s="1057"/>
      <c r="AZ333" s="1057"/>
      <c r="BB333" s="137"/>
      <c r="BC333" s="18"/>
      <c r="BD333" s="18"/>
      <c r="BF333" s="116"/>
      <c r="BH333" s="293"/>
    </row>
    <row r="334" spans="1:60" ht="10.5" customHeight="1" x14ac:dyDescent="0.2">
      <c r="A334"/>
      <c r="B334"/>
      <c r="C334" s="18"/>
      <c r="D334"/>
      <c r="E334"/>
      <c r="F334"/>
      <c r="G334"/>
      <c r="H334"/>
      <c r="I334"/>
      <c r="J334"/>
      <c r="K334"/>
      <c r="L334"/>
      <c r="M334"/>
      <c r="N334"/>
      <c r="O334"/>
      <c r="Q334"/>
      <c r="T334"/>
      <c r="U334"/>
      <c r="V334"/>
      <c r="W334"/>
      <c r="X334"/>
      <c r="Y334"/>
      <c r="Z334"/>
      <c r="AA334"/>
      <c r="AB334"/>
      <c r="AC334" s="86"/>
      <c r="AJ334" s="86"/>
      <c r="AL334"/>
      <c r="AN334"/>
      <c r="AO334"/>
      <c r="AP334" s="120"/>
      <c r="AW334" s="1057"/>
      <c r="AY334" s="1057"/>
      <c r="AZ334" s="1057"/>
      <c r="BB334" s="137"/>
      <c r="BC334" s="18"/>
      <c r="BD334" s="18"/>
      <c r="BF334" s="116"/>
      <c r="BH334" s="84"/>
    </row>
    <row r="335" spans="1:60" ht="10.5" customHeight="1" x14ac:dyDescent="0.2">
      <c r="A335"/>
      <c r="B335"/>
      <c r="C335" s="18"/>
      <c r="D335"/>
      <c r="E335"/>
      <c r="F335"/>
      <c r="G335"/>
      <c r="H335"/>
      <c r="I335"/>
      <c r="J335"/>
      <c r="K335"/>
      <c r="L335"/>
      <c r="M335"/>
      <c r="N335"/>
      <c r="O335"/>
      <c r="Q335"/>
      <c r="T335"/>
      <c r="U335"/>
      <c r="V335"/>
      <c r="W335"/>
      <c r="X335"/>
      <c r="Y335"/>
      <c r="Z335"/>
      <c r="AA335"/>
      <c r="AB335"/>
      <c r="AC335" s="86"/>
      <c r="AJ335" s="86"/>
      <c r="AL335"/>
      <c r="AN335"/>
      <c r="AO335"/>
      <c r="AP335" s="120"/>
      <c r="AW335" s="1057"/>
      <c r="AY335" s="1057"/>
      <c r="AZ335" s="1057"/>
      <c r="BB335" s="137"/>
      <c r="BC335" s="18"/>
      <c r="BD335" s="18"/>
      <c r="BF335" s="116"/>
      <c r="BH335" s="84"/>
    </row>
    <row r="336" spans="1:60" ht="10.5" customHeight="1" x14ac:dyDescent="0.2">
      <c r="A336"/>
      <c r="B336"/>
      <c r="C336" s="18"/>
      <c r="D336"/>
      <c r="E336"/>
      <c r="F336"/>
      <c r="G336"/>
      <c r="H336"/>
      <c r="I336"/>
      <c r="J336"/>
      <c r="K336"/>
      <c r="L336"/>
      <c r="M336"/>
      <c r="N336"/>
      <c r="O336"/>
      <c r="Q336"/>
      <c r="T336"/>
      <c r="U336"/>
      <c r="V336"/>
      <c r="W336"/>
      <c r="X336"/>
      <c r="Y336"/>
      <c r="Z336"/>
      <c r="AA336"/>
      <c r="AB336"/>
      <c r="AC336" s="86"/>
      <c r="AJ336" s="86"/>
      <c r="AL336"/>
      <c r="AN336"/>
      <c r="AO336"/>
      <c r="AP336" s="120"/>
      <c r="AW336" s="1057"/>
      <c r="AY336" s="1057"/>
      <c r="AZ336" s="1057"/>
      <c r="BB336" s="137"/>
      <c r="BC336" s="18"/>
      <c r="BD336" s="18"/>
      <c r="BF336" s="116"/>
      <c r="BH336" s="84"/>
    </row>
    <row r="337" spans="1:60" ht="10.5" customHeight="1" x14ac:dyDescent="0.2">
      <c r="A337"/>
      <c r="B337"/>
      <c r="C337" s="18"/>
      <c r="D337"/>
      <c r="E337"/>
      <c r="F337"/>
      <c r="G337"/>
      <c r="H337"/>
      <c r="I337"/>
      <c r="J337"/>
      <c r="K337"/>
      <c r="L337"/>
      <c r="M337"/>
      <c r="N337"/>
      <c r="O337"/>
      <c r="Q337"/>
      <c r="T337"/>
      <c r="U337"/>
      <c r="V337"/>
      <c r="W337"/>
      <c r="X337"/>
      <c r="Y337"/>
      <c r="Z337"/>
      <c r="AA337"/>
      <c r="AB337"/>
      <c r="AC337" s="86"/>
      <c r="AJ337" s="86"/>
      <c r="AL337"/>
      <c r="AN337"/>
      <c r="AO337"/>
      <c r="AP337" s="120"/>
      <c r="AW337" s="1057"/>
      <c r="AY337" s="1057"/>
      <c r="AZ337" s="1057"/>
      <c r="BB337" s="137"/>
      <c r="BC337" s="18"/>
      <c r="BD337" s="18"/>
      <c r="BF337" s="116"/>
      <c r="BH337" s="84"/>
    </row>
    <row r="338" spans="1:60" ht="10.5" customHeight="1" x14ac:dyDescent="0.2">
      <c r="A338"/>
      <c r="B338"/>
      <c r="C338" s="18"/>
      <c r="D338"/>
      <c r="E338"/>
      <c r="F338"/>
      <c r="G338"/>
      <c r="H338"/>
      <c r="I338"/>
      <c r="J338"/>
      <c r="K338"/>
      <c r="L338"/>
      <c r="M338"/>
      <c r="N338"/>
      <c r="O338"/>
      <c r="Q338"/>
      <c r="T338"/>
      <c r="U338"/>
      <c r="V338"/>
      <c r="W338"/>
      <c r="X338"/>
      <c r="Y338"/>
      <c r="Z338"/>
      <c r="AA338"/>
      <c r="AB338"/>
      <c r="AC338" s="86"/>
      <c r="AJ338" s="86"/>
      <c r="AL338"/>
      <c r="AN338"/>
      <c r="AO338"/>
      <c r="AP338" s="120"/>
      <c r="AW338" s="1057"/>
      <c r="AY338" s="1057"/>
      <c r="AZ338" s="1057"/>
      <c r="BB338" s="137"/>
      <c r="BC338" s="18"/>
      <c r="BD338" s="18"/>
      <c r="BF338" s="116"/>
      <c r="BH338" s="84"/>
    </row>
    <row r="339" spans="1:60" ht="10.5" customHeight="1" x14ac:dyDescent="0.2">
      <c r="A339"/>
      <c r="B339"/>
      <c r="C339" s="18"/>
      <c r="D339"/>
      <c r="E339"/>
      <c r="F339"/>
      <c r="G339"/>
      <c r="H339"/>
      <c r="I339"/>
      <c r="J339"/>
      <c r="K339"/>
      <c r="L339"/>
      <c r="M339"/>
      <c r="N339"/>
      <c r="O339"/>
      <c r="Q339"/>
      <c r="T339"/>
      <c r="U339"/>
      <c r="V339"/>
      <c r="W339"/>
      <c r="X339"/>
      <c r="Y339"/>
      <c r="Z339"/>
      <c r="AA339"/>
      <c r="AB339"/>
      <c r="AC339" s="86"/>
      <c r="AJ339" s="86"/>
      <c r="AL339"/>
      <c r="AN339"/>
      <c r="AO339"/>
      <c r="AP339" s="120"/>
      <c r="AW339" s="1057"/>
      <c r="AY339" s="1057"/>
      <c r="AZ339" s="1057"/>
      <c r="BB339" s="137"/>
      <c r="BC339" s="18"/>
      <c r="BD339" s="18"/>
      <c r="BF339" s="116"/>
      <c r="BH339" s="84"/>
    </row>
    <row r="340" spans="1:60" ht="10.5" customHeight="1" x14ac:dyDescent="0.2">
      <c r="A340"/>
      <c r="B340"/>
      <c r="C340" s="18"/>
      <c r="D340"/>
      <c r="E340"/>
      <c r="F340"/>
      <c r="G340"/>
      <c r="H340"/>
      <c r="I340"/>
      <c r="J340"/>
      <c r="K340"/>
      <c r="L340"/>
      <c r="M340"/>
      <c r="N340"/>
      <c r="O340"/>
      <c r="Q340"/>
      <c r="T340"/>
      <c r="U340"/>
      <c r="V340"/>
      <c r="W340"/>
      <c r="X340"/>
      <c r="Y340"/>
      <c r="Z340"/>
      <c r="AA340"/>
      <c r="AB340"/>
      <c r="AC340" s="86"/>
      <c r="AJ340" s="86"/>
      <c r="AL340"/>
      <c r="AN340"/>
      <c r="AO340"/>
      <c r="AP340" s="120"/>
      <c r="AW340" s="1057"/>
      <c r="AY340" s="1057"/>
      <c r="AZ340" s="1057"/>
      <c r="BB340" s="137"/>
      <c r="BC340" s="18"/>
      <c r="BD340" s="18"/>
      <c r="BF340" s="116"/>
      <c r="BH340" s="84"/>
    </row>
    <row r="341" spans="1:60" ht="10.5" customHeight="1" x14ac:dyDescent="0.2">
      <c r="A341"/>
      <c r="B341"/>
      <c r="C341" s="18"/>
      <c r="D341"/>
      <c r="E341"/>
      <c r="F341"/>
      <c r="G341"/>
      <c r="H341"/>
      <c r="I341"/>
      <c r="J341"/>
      <c r="K341"/>
      <c r="L341"/>
      <c r="M341"/>
      <c r="N341"/>
      <c r="O341"/>
      <c r="Q341"/>
      <c r="T341"/>
      <c r="U341"/>
      <c r="V341"/>
      <c r="W341"/>
      <c r="X341"/>
      <c r="Y341"/>
      <c r="Z341"/>
      <c r="AA341"/>
      <c r="AB341"/>
      <c r="AC341" s="86"/>
      <c r="AJ341" s="86"/>
      <c r="AL341"/>
      <c r="AN341"/>
      <c r="AO341"/>
      <c r="AP341" s="120"/>
      <c r="AW341" s="1057"/>
      <c r="AY341" s="1057"/>
      <c r="AZ341" s="1057"/>
      <c r="BB341" s="137"/>
      <c r="BC341" s="18"/>
      <c r="BD341" s="18"/>
      <c r="BF341" s="116"/>
      <c r="BH341" s="84"/>
    </row>
    <row r="342" spans="1:60" ht="10.5" customHeight="1" x14ac:dyDescent="0.2">
      <c r="A342"/>
      <c r="B342"/>
      <c r="C342" s="18"/>
      <c r="D342"/>
      <c r="E342"/>
      <c r="F342"/>
      <c r="G342"/>
      <c r="H342"/>
      <c r="I342"/>
      <c r="J342"/>
      <c r="K342"/>
      <c r="L342"/>
      <c r="M342"/>
      <c r="N342"/>
      <c r="O342"/>
      <c r="Q342"/>
      <c r="T342"/>
      <c r="U342"/>
      <c r="V342"/>
      <c r="W342"/>
      <c r="X342"/>
      <c r="Y342"/>
      <c r="Z342"/>
      <c r="AA342"/>
      <c r="AB342"/>
      <c r="AC342" s="86"/>
      <c r="AJ342" s="86"/>
      <c r="AL342"/>
      <c r="AN342"/>
      <c r="AO342"/>
      <c r="AP342" s="120"/>
      <c r="AW342" s="1057"/>
      <c r="AY342" s="1057"/>
      <c r="AZ342" s="1057"/>
      <c r="BB342" s="137"/>
      <c r="BC342" s="18"/>
      <c r="BD342" s="18"/>
      <c r="BF342" s="116"/>
      <c r="BH342" s="84"/>
    </row>
    <row r="343" spans="1:60" ht="10.5" customHeight="1" x14ac:dyDescent="0.2">
      <c r="A343"/>
      <c r="B343"/>
      <c r="C343" s="18"/>
      <c r="D343"/>
      <c r="E343"/>
      <c r="F343"/>
      <c r="G343"/>
      <c r="H343"/>
      <c r="I343"/>
      <c r="J343"/>
      <c r="K343"/>
      <c r="L343"/>
      <c r="M343"/>
      <c r="N343"/>
      <c r="O343"/>
      <c r="Q343"/>
      <c r="T343"/>
      <c r="U343"/>
      <c r="V343"/>
      <c r="W343"/>
      <c r="X343"/>
      <c r="Y343"/>
      <c r="Z343"/>
      <c r="AA343"/>
      <c r="AB343"/>
      <c r="AC343" s="86"/>
      <c r="AJ343" s="86"/>
      <c r="AL343"/>
      <c r="AN343"/>
      <c r="AO343"/>
      <c r="AP343" s="120"/>
      <c r="AW343" s="1057"/>
      <c r="AY343" s="1057"/>
      <c r="AZ343" s="1057"/>
      <c r="BB343" s="137"/>
      <c r="BC343" s="18"/>
      <c r="BD343" s="18"/>
      <c r="BF343" s="116"/>
      <c r="BH343" s="84"/>
    </row>
    <row r="344" spans="1:60" ht="10.5" customHeight="1" x14ac:dyDescent="0.2">
      <c r="A344"/>
      <c r="B344"/>
      <c r="C344" s="18"/>
      <c r="D344"/>
      <c r="E344"/>
      <c r="F344"/>
      <c r="G344"/>
      <c r="H344"/>
      <c r="I344"/>
      <c r="J344"/>
      <c r="K344"/>
      <c r="L344"/>
      <c r="M344"/>
      <c r="N344"/>
      <c r="O344"/>
      <c r="Q344"/>
      <c r="T344"/>
      <c r="U344"/>
      <c r="V344"/>
      <c r="W344"/>
      <c r="X344"/>
      <c r="Y344"/>
      <c r="Z344"/>
      <c r="AA344"/>
      <c r="AB344"/>
      <c r="AC344" s="86"/>
      <c r="AJ344" s="86"/>
      <c r="AL344"/>
      <c r="AN344"/>
      <c r="AO344"/>
      <c r="AP344" s="120"/>
      <c r="AW344" s="1057"/>
      <c r="AY344" s="1057"/>
      <c r="AZ344" s="1057"/>
      <c r="BB344" s="137"/>
      <c r="BC344" s="18"/>
      <c r="BD344" s="18"/>
      <c r="BF344" s="116"/>
      <c r="BH344" s="84"/>
    </row>
    <row r="345" spans="1:60" ht="10.5" customHeight="1" x14ac:dyDescent="0.2">
      <c r="A345"/>
      <c r="B345"/>
      <c r="C345" s="18"/>
      <c r="D345"/>
      <c r="E345"/>
      <c r="F345"/>
      <c r="G345"/>
      <c r="H345"/>
      <c r="I345"/>
      <c r="J345"/>
      <c r="K345"/>
      <c r="L345"/>
      <c r="M345"/>
      <c r="N345"/>
      <c r="O345"/>
      <c r="Q345"/>
      <c r="T345"/>
      <c r="U345"/>
      <c r="V345"/>
      <c r="W345"/>
      <c r="X345"/>
      <c r="Y345"/>
      <c r="Z345"/>
      <c r="AA345"/>
      <c r="AB345"/>
      <c r="AC345" s="86"/>
      <c r="AJ345" s="86"/>
      <c r="AL345"/>
      <c r="AN345"/>
      <c r="AO345"/>
      <c r="AP345" s="120"/>
      <c r="AW345" s="1057"/>
      <c r="AY345" s="1057"/>
      <c r="AZ345" s="1057"/>
      <c r="BB345" s="137"/>
      <c r="BC345" s="18"/>
      <c r="BD345" s="18"/>
      <c r="BF345" s="116"/>
      <c r="BH345" s="84"/>
    </row>
    <row r="346" spans="1:60" ht="10.5" customHeight="1" x14ac:dyDescent="0.2">
      <c r="A346"/>
      <c r="B346"/>
      <c r="C346" s="18"/>
      <c r="D346"/>
      <c r="E346"/>
      <c r="F346"/>
      <c r="G346"/>
      <c r="H346"/>
      <c r="I346"/>
      <c r="J346"/>
      <c r="K346"/>
      <c r="L346"/>
      <c r="M346"/>
      <c r="N346"/>
      <c r="O346"/>
      <c r="Q346"/>
      <c r="T346"/>
      <c r="U346"/>
      <c r="V346"/>
      <c r="W346"/>
      <c r="X346"/>
      <c r="Y346"/>
      <c r="Z346"/>
      <c r="AA346"/>
      <c r="AB346"/>
      <c r="AC346" s="86"/>
      <c r="AJ346" s="86"/>
      <c r="AL346"/>
      <c r="AN346"/>
      <c r="AO346"/>
      <c r="AP346" s="120"/>
      <c r="AW346" s="1057"/>
      <c r="AY346" s="1057"/>
      <c r="AZ346" s="1057"/>
      <c r="BB346" s="137"/>
      <c r="BC346" s="18"/>
      <c r="BD346" s="18"/>
      <c r="BF346" s="116"/>
      <c r="BH346" s="84"/>
    </row>
    <row r="347" spans="1:60" ht="10.5" customHeight="1" x14ac:dyDescent="0.2">
      <c r="A347"/>
      <c r="B347"/>
      <c r="C347" s="18"/>
      <c r="D347"/>
      <c r="E347"/>
      <c r="F347"/>
      <c r="G347"/>
      <c r="H347"/>
      <c r="I347"/>
      <c r="J347"/>
      <c r="K347"/>
      <c r="L347"/>
      <c r="M347"/>
      <c r="N347"/>
      <c r="O347"/>
      <c r="Q347"/>
      <c r="T347"/>
      <c r="U347"/>
      <c r="V347"/>
      <c r="W347"/>
      <c r="X347"/>
      <c r="Y347"/>
      <c r="Z347"/>
      <c r="AA347"/>
      <c r="AB347"/>
      <c r="AC347" s="86"/>
      <c r="AJ347" s="86"/>
      <c r="AL347"/>
      <c r="AN347"/>
      <c r="AO347"/>
      <c r="AP347" s="120"/>
      <c r="AW347" s="1057"/>
      <c r="AY347" s="1057"/>
      <c r="AZ347" s="1057"/>
      <c r="BB347" s="137"/>
      <c r="BC347" s="18"/>
      <c r="BD347" s="18"/>
      <c r="BF347" s="116"/>
      <c r="BH347" s="84"/>
    </row>
    <row r="348" spans="1:60" ht="10.5" customHeight="1" x14ac:dyDescent="0.2">
      <c r="A348"/>
      <c r="B348"/>
      <c r="C348" s="18"/>
      <c r="D348"/>
      <c r="E348"/>
      <c r="F348"/>
      <c r="G348"/>
      <c r="H348"/>
      <c r="I348"/>
      <c r="J348"/>
      <c r="K348"/>
      <c r="L348"/>
      <c r="M348"/>
      <c r="N348"/>
      <c r="O348"/>
      <c r="Q348"/>
      <c r="T348"/>
      <c r="U348"/>
      <c r="V348"/>
      <c r="W348"/>
      <c r="X348"/>
      <c r="Y348"/>
      <c r="Z348"/>
      <c r="AA348"/>
      <c r="AB348"/>
      <c r="AC348" s="86"/>
      <c r="AJ348" s="86"/>
      <c r="AL348"/>
      <c r="AN348"/>
      <c r="AO348"/>
      <c r="AP348" s="120"/>
      <c r="AW348" s="1057"/>
      <c r="AY348" s="1057"/>
      <c r="AZ348" s="1057"/>
      <c r="BB348" s="137"/>
      <c r="BC348" s="18"/>
      <c r="BD348" s="18"/>
      <c r="BF348" s="116"/>
      <c r="BH348" s="84"/>
    </row>
    <row r="349" spans="1:60" ht="10.5" customHeight="1" x14ac:dyDescent="0.2">
      <c r="A349"/>
      <c r="B349"/>
      <c r="C349" s="18"/>
      <c r="D349"/>
      <c r="E349"/>
      <c r="F349"/>
      <c r="G349"/>
      <c r="H349"/>
      <c r="I349"/>
      <c r="J349"/>
      <c r="K349"/>
      <c r="L349"/>
      <c r="M349"/>
      <c r="N349"/>
      <c r="O349"/>
      <c r="Q349"/>
      <c r="T349"/>
      <c r="U349"/>
      <c r="V349"/>
      <c r="W349"/>
      <c r="X349"/>
      <c r="Y349"/>
      <c r="Z349"/>
      <c r="AA349"/>
      <c r="AB349"/>
      <c r="AC349" s="86"/>
      <c r="AJ349" s="86"/>
      <c r="AL349"/>
      <c r="AN349"/>
      <c r="AO349"/>
      <c r="AP349" s="120"/>
      <c r="AW349" s="1057"/>
      <c r="AY349" s="1057"/>
      <c r="AZ349" s="1057"/>
      <c r="BB349" s="137"/>
      <c r="BC349" s="18"/>
      <c r="BD349" s="18"/>
      <c r="BF349" s="116"/>
      <c r="BH349" s="84"/>
    </row>
    <row r="350" spans="1:60" ht="10.5" customHeight="1" x14ac:dyDescent="0.2">
      <c r="A350"/>
      <c r="B350"/>
      <c r="C350" s="18"/>
      <c r="D350"/>
      <c r="E350"/>
      <c r="F350"/>
      <c r="G350"/>
      <c r="H350"/>
      <c r="I350"/>
      <c r="J350"/>
      <c r="K350"/>
      <c r="L350"/>
      <c r="M350"/>
      <c r="N350"/>
      <c r="O350"/>
      <c r="Q350"/>
      <c r="T350"/>
      <c r="U350"/>
      <c r="V350"/>
      <c r="W350"/>
      <c r="X350"/>
      <c r="Y350"/>
      <c r="Z350"/>
      <c r="AA350"/>
      <c r="AB350"/>
      <c r="AC350" s="86"/>
      <c r="AJ350" s="86"/>
      <c r="AL350"/>
      <c r="AN350"/>
      <c r="AO350"/>
      <c r="AP350" s="120"/>
      <c r="AW350" s="1057"/>
      <c r="AY350" s="1057"/>
      <c r="AZ350" s="1057"/>
      <c r="BB350" s="137"/>
      <c r="BC350" s="18"/>
      <c r="BD350" s="18"/>
      <c r="BF350" s="116"/>
      <c r="BH350" s="84"/>
    </row>
    <row r="351" spans="1:60" ht="10.5" customHeight="1" x14ac:dyDescent="0.2">
      <c r="A351"/>
      <c r="B351"/>
      <c r="C351" s="18"/>
      <c r="D351"/>
      <c r="E351"/>
      <c r="F351"/>
      <c r="G351"/>
      <c r="H351"/>
      <c r="I351"/>
      <c r="J351"/>
      <c r="K351"/>
      <c r="L351"/>
      <c r="M351"/>
      <c r="N351"/>
      <c r="O351"/>
      <c r="Q351"/>
      <c r="T351"/>
      <c r="U351"/>
      <c r="V351"/>
      <c r="W351"/>
      <c r="X351"/>
      <c r="Y351"/>
      <c r="Z351"/>
      <c r="AA351"/>
      <c r="AB351"/>
      <c r="AC351" s="86"/>
      <c r="AJ351" s="86"/>
      <c r="AL351"/>
      <c r="AN351"/>
      <c r="AO351"/>
      <c r="AP351" s="120"/>
      <c r="AW351" s="1057"/>
      <c r="AY351" s="1057"/>
      <c r="AZ351" s="1057"/>
      <c r="BB351" s="137"/>
      <c r="BC351" s="18"/>
      <c r="BD351" s="18"/>
      <c r="BF351" s="116"/>
      <c r="BH351" s="84"/>
    </row>
    <row r="352" spans="1:60" ht="10.5" customHeight="1" x14ac:dyDescent="0.2">
      <c r="A352"/>
      <c r="B352"/>
      <c r="C352" s="18"/>
      <c r="D352"/>
      <c r="E352"/>
      <c r="F352"/>
      <c r="G352"/>
      <c r="H352"/>
      <c r="I352"/>
      <c r="J352"/>
      <c r="K352"/>
      <c r="L352"/>
      <c r="M352"/>
      <c r="N352"/>
      <c r="O352"/>
      <c r="Q352"/>
      <c r="T352"/>
      <c r="U352"/>
      <c r="V352"/>
      <c r="W352"/>
      <c r="X352"/>
      <c r="Y352"/>
      <c r="Z352"/>
      <c r="AA352"/>
      <c r="AB352"/>
      <c r="AC352" s="86"/>
      <c r="AJ352" s="86"/>
      <c r="AL352"/>
      <c r="AN352"/>
      <c r="AO352"/>
      <c r="AP352" s="120"/>
      <c r="AW352" s="1057"/>
      <c r="AY352" s="1057"/>
      <c r="AZ352" s="1057"/>
      <c r="BB352" s="137"/>
      <c r="BC352" s="18"/>
      <c r="BD352" s="18"/>
      <c r="BF352" s="116"/>
      <c r="BH352" s="84"/>
    </row>
    <row r="353" spans="1:60" ht="10.5" customHeight="1" x14ac:dyDescent="0.2">
      <c r="A353"/>
      <c r="B353"/>
      <c r="C353" s="18"/>
      <c r="D353"/>
      <c r="E353"/>
      <c r="F353"/>
      <c r="G353"/>
      <c r="H353"/>
      <c r="I353"/>
      <c r="J353"/>
      <c r="K353"/>
      <c r="L353"/>
      <c r="M353"/>
      <c r="N353"/>
      <c r="O353"/>
      <c r="Q353"/>
      <c r="T353"/>
      <c r="U353"/>
      <c r="V353"/>
      <c r="W353"/>
      <c r="X353"/>
      <c r="Y353"/>
      <c r="Z353"/>
      <c r="AA353"/>
      <c r="AB353"/>
      <c r="AC353" s="86"/>
      <c r="AJ353" s="86"/>
      <c r="AL353"/>
      <c r="AN353"/>
      <c r="AO353"/>
      <c r="AP353" s="120"/>
      <c r="AW353" s="1057"/>
      <c r="AY353" s="1057"/>
      <c r="AZ353" s="1057"/>
      <c r="BB353" s="137"/>
      <c r="BC353" s="18"/>
      <c r="BD353" s="18"/>
      <c r="BF353" s="116"/>
      <c r="BH353" s="293"/>
    </row>
    <row r="354" spans="1:60" ht="10.5" customHeight="1" x14ac:dyDescent="0.2">
      <c r="A354"/>
      <c r="B354"/>
      <c r="C354" s="18"/>
      <c r="D354"/>
      <c r="E354"/>
      <c r="F354"/>
      <c r="G354"/>
      <c r="H354"/>
      <c r="I354"/>
      <c r="J354"/>
      <c r="K354"/>
      <c r="L354"/>
      <c r="M354"/>
      <c r="N354"/>
      <c r="O354"/>
      <c r="Q354"/>
      <c r="T354"/>
      <c r="U354"/>
      <c r="V354"/>
      <c r="W354"/>
      <c r="X354"/>
      <c r="Y354"/>
      <c r="Z354"/>
      <c r="AA354"/>
      <c r="AB354"/>
      <c r="AC354" s="86"/>
      <c r="AJ354" s="86"/>
      <c r="AL354"/>
      <c r="AN354"/>
      <c r="AO354"/>
      <c r="AP354" s="120"/>
      <c r="AW354" s="1057"/>
      <c r="AY354" s="1057"/>
      <c r="AZ354" s="1057"/>
      <c r="BB354" s="137"/>
      <c r="BC354" s="18"/>
      <c r="BD354" s="18"/>
      <c r="BF354" s="116"/>
      <c r="BH354" s="84"/>
    </row>
    <row r="355" spans="1:60" ht="10.5" customHeight="1" x14ac:dyDescent="0.2">
      <c r="A355"/>
      <c r="B355"/>
      <c r="C355" s="18"/>
      <c r="D355"/>
      <c r="E355"/>
      <c r="F355"/>
      <c r="G355"/>
      <c r="H355"/>
      <c r="I355"/>
      <c r="J355"/>
      <c r="K355"/>
      <c r="L355"/>
      <c r="M355"/>
      <c r="N355"/>
      <c r="O355"/>
      <c r="Q355"/>
      <c r="T355"/>
      <c r="U355"/>
      <c r="V355"/>
      <c r="W355"/>
      <c r="X355"/>
      <c r="Y355"/>
      <c r="Z355"/>
      <c r="AA355"/>
      <c r="AB355"/>
      <c r="AC355" s="86"/>
      <c r="AJ355" s="86"/>
      <c r="AL355"/>
      <c r="AN355"/>
      <c r="AO355"/>
      <c r="AP355" s="120"/>
      <c r="AW355" s="1057"/>
      <c r="AY355" s="1057"/>
      <c r="AZ355" s="1057"/>
      <c r="BB355" s="137"/>
      <c r="BC355" s="18"/>
      <c r="BD355" s="18"/>
      <c r="BF355" s="116"/>
      <c r="BH355" s="84"/>
    </row>
    <row r="356" spans="1:60" ht="10.5" customHeight="1" x14ac:dyDescent="0.2">
      <c r="A356"/>
      <c r="B356"/>
      <c r="C356" s="18"/>
      <c r="D356"/>
      <c r="E356"/>
      <c r="F356"/>
      <c r="G356"/>
      <c r="H356"/>
      <c r="I356"/>
      <c r="J356"/>
      <c r="K356"/>
      <c r="L356"/>
      <c r="M356"/>
      <c r="N356"/>
      <c r="O356"/>
      <c r="Q356"/>
      <c r="T356"/>
      <c r="U356"/>
      <c r="V356"/>
      <c r="W356"/>
      <c r="X356"/>
      <c r="Y356"/>
      <c r="Z356"/>
      <c r="AA356"/>
      <c r="AB356"/>
      <c r="AC356" s="86"/>
      <c r="AJ356" s="86"/>
      <c r="AL356"/>
      <c r="AN356"/>
      <c r="AO356"/>
      <c r="AP356" s="120"/>
      <c r="AW356" s="1057"/>
      <c r="AY356" s="1057"/>
      <c r="AZ356" s="1057"/>
      <c r="BB356" s="137"/>
      <c r="BC356" s="18"/>
      <c r="BD356" s="18"/>
      <c r="BF356" s="116"/>
      <c r="BH356" s="84"/>
    </row>
    <row r="357" spans="1:60" ht="10.5" customHeight="1" x14ac:dyDescent="0.2">
      <c r="A357"/>
      <c r="B357"/>
      <c r="C357" s="18"/>
      <c r="D357"/>
      <c r="E357"/>
      <c r="F357"/>
      <c r="G357"/>
      <c r="H357"/>
      <c r="I357"/>
      <c r="J357"/>
      <c r="K357"/>
      <c r="L357"/>
      <c r="M357"/>
      <c r="N357"/>
      <c r="O357"/>
      <c r="Q357"/>
      <c r="T357"/>
      <c r="U357"/>
      <c r="V357"/>
      <c r="W357"/>
      <c r="X357"/>
      <c r="Y357"/>
      <c r="Z357"/>
      <c r="AA357"/>
      <c r="AB357"/>
      <c r="AC357" s="86"/>
      <c r="AJ357" s="86"/>
      <c r="AL357"/>
      <c r="AN357"/>
      <c r="AO357"/>
      <c r="AP357" s="120"/>
      <c r="AW357" s="1057"/>
      <c r="AY357" s="1057"/>
      <c r="AZ357" s="1057"/>
      <c r="BB357" s="137"/>
      <c r="BC357" s="18"/>
      <c r="BD357" s="18"/>
      <c r="BF357" s="116"/>
      <c r="BH357" s="293"/>
    </row>
    <row r="358" spans="1:60" ht="10.5" customHeight="1" x14ac:dyDescent="0.2">
      <c r="A358"/>
      <c r="B358"/>
      <c r="C358" s="18"/>
      <c r="D358"/>
      <c r="E358"/>
      <c r="F358"/>
      <c r="G358"/>
      <c r="H358"/>
      <c r="I358"/>
      <c r="J358"/>
      <c r="K358"/>
      <c r="L358"/>
      <c r="M358"/>
      <c r="N358"/>
      <c r="O358"/>
      <c r="Q358"/>
      <c r="T358"/>
      <c r="U358"/>
      <c r="V358"/>
      <c r="W358"/>
      <c r="X358"/>
      <c r="Y358"/>
      <c r="Z358"/>
      <c r="AA358"/>
      <c r="AB358"/>
      <c r="AC358" s="86"/>
      <c r="AJ358" s="86"/>
      <c r="AL358"/>
      <c r="AN358"/>
      <c r="AO358"/>
      <c r="AP358" s="120"/>
      <c r="AW358" s="1057"/>
      <c r="AY358" s="1057"/>
      <c r="AZ358" s="1057"/>
      <c r="BB358" s="137"/>
      <c r="BC358" s="18"/>
      <c r="BD358" s="18"/>
      <c r="BF358" s="116"/>
      <c r="BH358" s="84"/>
    </row>
    <row r="359" spans="1:60" ht="10.5" customHeight="1" x14ac:dyDescent="0.2">
      <c r="A359"/>
      <c r="B359"/>
      <c r="C359" s="18"/>
      <c r="D359"/>
      <c r="E359"/>
      <c r="F359"/>
      <c r="G359"/>
      <c r="H359"/>
      <c r="I359"/>
      <c r="J359"/>
      <c r="K359"/>
      <c r="L359"/>
      <c r="M359"/>
      <c r="N359"/>
      <c r="O359"/>
      <c r="Q359"/>
      <c r="T359"/>
      <c r="U359"/>
      <c r="V359"/>
      <c r="W359"/>
      <c r="X359"/>
      <c r="Y359"/>
      <c r="Z359"/>
      <c r="AA359"/>
      <c r="AB359"/>
      <c r="AC359" s="86"/>
      <c r="AJ359" s="86"/>
      <c r="AL359"/>
      <c r="AN359"/>
      <c r="AO359"/>
      <c r="AP359" s="120"/>
      <c r="AW359" s="1057"/>
      <c r="AY359" s="1057"/>
      <c r="AZ359" s="1057"/>
      <c r="BB359" s="137"/>
      <c r="BC359" s="18"/>
      <c r="BD359" s="18"/>
      <c r="BF359" s="116"/>
      <c r="BH359" s="84"/>
    </row>
    <row r="360" spans="1:60" ht="10.5" customHeight="1" x14ac:dyDescent="0.2">
      <c r="A360"/>
      <c r="B360"/>
      <c r="C360" s="18"/>
      <c r="D360"/>
      <c r="E360"/>
      <c r="F360"/>
      <c r="G360"/>
      <c r="H360"/>
      <c r="I360"/>
      <c r="J360"/>
      <c r="K360"/>
      <c r="L360"/>
      <c r="M360"/>
      <c r="N360"/>
      <c r="O360"/>
      <c r="Q360"/>
      <c r="T360"/>
      <c r="U360"/>
      <c r="V360"/>
      <c r="W360"/>
      <c r="X360"/>
      <c r="Y360"/>
      <c r="Z360"/>
      <c r="AA360"/>
      <c r="AB360"/>
      <c r="AC360" s="86"/>
      <c r="AJ360" s="86"/>
      <c r="AL360"/>
      <c r="AN360"/>
      <c r="AO360"/>
      <c r="AP360" s="120"/>
      <c r="AW360" s="1057"/>
      <c r="AY360" s="1057"/>
      <c r="AZ360" s="1057"/>
      <c r="BB360" s="137"/>
      <c r="BC360" s="18"/>
      <c r="BD360" s="18"/>
      <c r="BF360" s="116"/>
      <c r="BH360" s="84"/>
    </row>
    <row r="361" spans="1:60" ht="10.5" customHeight="1" x14ac:dyDescent="0.2">
      <c r="A361"/>
      <c r="B361"/>
      <c r="C361" s="18"/>
      <c r="D361"/>
      <c r="E361"/>
      <c r="F361"/>
      <c r="G361"/>
      <c r="H361"/>
      <c r="I361"/>
      <c r="J361"/>
      <c r="K361"/>
      <c r="L361"/>
      <c r="M361"/>
      <c r="N361"/>
      <c r="O361"/>
      <c r="Q361"/>
      <c r="T361"/>
      <c r="U361"/>
      <c r="V361"/>
      <c r="W361"/>
      <c r="X361"/>
      <c r="Y361"/>
      <c r="Z361"/>
      <c r="AA361"/>
      <c r="AB361"/>
      <c r="AC361" s="86"/>
      <c r="AJ361" s="86"/>
      <c r="AL361"/>
      <c r="AN361"/>
      <c r="AO361"/>
      <c r="AP361" s="120"/>
      <c r="AW361" s="1057"/>
      <c r="AY361" s="1057"/>
      <c r="AZ361" s="1057"/>
      <c r="BB361" s="137"/>
      <c r="BC361" s="18"/>
      <c r="BD361" s="18"/>
      <c r="BF361" s="116"/>
      <c r="BH361" s="84"/>
    </row>
    <row r="362" spans="1:60" ht="10.5" customHeight="1" x14ac:dyDescent="0.2">
      <c r="A362"/>
      <c r="B362"/>
      <c r="C362" s="18"/>
      <c r="D362"/>
      <c r="E362"/>
      <c r="F362"/>
      <c r="G362"/>
      <c r="H362"/>
      <c r="I362"/>
      <c r="J362"/>
      <c r="K362"/>
      <c r="L362"/>
      <c r="M362"/>
      <c r="N362"/>
      <c r="O362"/>
      <c r="Q362"/>
      <c r="T362"/>
      <c r="U362"/>
      <c r="V362"/>
      <c r="W362"/>
      <c r="X362"/>
      <c r="Y362"/>
      <c r="Z362"/>
      <c r="AA362"/>
      <c r="AB362"/>
      <c r="AC362" s="86"/>
      <c r="AJ362" s="86"/>
      <c r="AL362"/>
      <c r="AN362"/>
      <c r="AO362"/>
      <c r="AP362" s="120"/>
      <c r="AW362" s="1057"/>
      <c r="AY362" s="1057"/>
      <c r="AZ362" s="1057"/>
      <c r="BB362" s="137"/>
      <c r="BC362" s="18"/>
      <c r="BD362" s="18"/>
      <c r="BF362" s="116"/>
      <c r="BH362" s="84"/>
    </row>
    <row r="363" spans="1:60" ht="10.5" customHeight="1" x14ac:dyDescent="0.2">
      <c r="A363"/>
      <c r="B363"/>
      <c r="C363" s="18"/>
      <c r="D363"/>
      <c r="E363"/>
      <c r="F363"/>
      <c r="G363"/>
      <c r="H363"/>
      <c r="I363"/>
      <c r="J363"/>
      <c r="K363"/>
      <c r="L363"/>
      <c r="M363"/>
      <c r="N363"/>
      <c r="O363"/>
      <c r="Q363"/>
      <c r="T363"/>
      <c r="U363"/>
      <c r="V363"/>
      <c r="W363"/>
      <c r="X363"/>
      <c r="Y363"/>
      <c r="Z363"/>
      <c r="AA363"/>
      <c r="AB363"/>
      <c r="AC363" s="86"/>
      <c r="AJ363" s="86"/>
      <c r="AL363"/>
      <c r="AN363"/>
      <c r="AO363"/>
      <c r="AP363" s="120"/>
      <c r="AW363" s="1057"/>
      <c r="AY363" s="1057"/>
      <c r="AZ363" s="1057"/>
      <c r="BB363" s="137"/>
      <c r="BC363" s="18"/>
      <c r="BD363" s="18"/>
      <c r="BF363" s="116"/>
      <c r="BH363" s="293"/>
    </row>
    <row r="364" spans="1:60" ht="10.5" customHeight="1" x14ac:dyDescent="0.2">
      <c r="A364"/>
      <c r="B364"/>
      <c r="C364" s="18"/>
      <c r="D364"/>
      <c r="E364"/>
      <c r="F364"/>
      <c r="G364"/>
      <c r="H364"/>
      <c r="I364"/>
      <c r="J364"/>
      <c r="K364"/>
      <c r="L364"/>
      <c r="M364"/>
      <c r="N364"/>
      <c r="O364"/>
      <c r="Q364"/>
      <c r="T364"/>
      <c r="U364"/>
      <c r="V364"/>
      <c r="W364"/>
      <c r="X364"/>
      <c r="Y364"/>
      <c r="Z364"/>
      <c r="AA364"/>
      <c r="AB364"/>
      <c r="AC364" s="86"/>
      <c r="AJ364" s="86"/>
      <c r="AL364"/>
      <c r="AN364"/>
      <c r="AO364"/>
      <c r="AP364" s="120"/>
      <c r="AW364" s="1057"/>
      <c r="AY364" s="1057"/>
      <c r="AZ364" s="1057"/>
      <c r="BB364" s="137"/>
      <c r="BC364" s="18"/>
      <c r="BD364" s="18"/>
      <c r="BF364" s="116"/>
      <c r="BH364" s="84"/>
    </row>
    <row r="365" spans="1:60" ht="10.5" customHeight="1" x14ac:dyDescent="0.2">
      <c r="A365"/>
      <c r="B365"/>
      <c r="C365" s="18"/>
      <c r="D365"/>
      <c r="E365"/>
      <c r="F365"/>
      <c r="G365"/>
      <c r="H365"/>
      <c r="I365"/>
      <c r="J365"/>
      <c r="K365"/>
      <c r="L365"/>
      <c r="M365"/>
      <c r="N365"/>
      <c r="O365"/>
      <c r="Q365"/>
      <c r="T365"/>
      <c r="U365"/>
      <c r="V365"/>
      <c r="W365"/>
      <c r="X365"/>
      <c r="Y365"/>
      <c r="Z365"/>
      <c r="AA365"/>
      <c r="AB365"/>
      <c r="AC365" s="86"/>
      <c r="AJ365" s="86"/>
      <c r="AL365"/>
      <c r="AN365"/>
      <c r="AO365"/>
      <c r="AP365" s="120"/>
      <c r="AW365" s="1057"/>
      <c r="AY365" s="1057"/>
      <c r="AZ365" s="1057"/>
      <c r="BB365" s="137"/>
      <c r="BC365" s="18"/>
      <c r="BD365" s="18"/>
      <c r="BF365" s="116"/>
      <c r="BH365" s="84"/>
    </row>
    <row r="366" spans="1:60" ht="10.5" customHeight="1" x14ac:dyDescent="0.2">
      <c r="A366"/>
      <c r="B366"/>
      <c r="C366" s="18"/>
      <c r="D366"/>
      <c r="E366"/>
      <c r="F366"/>
      <c r="G366"/>
      <c r="H366"/>
      <c r="I366"/>
      <c r="J366"/>
      <c r="K366"/>
      <c r="L366"/>
      <c r="M366"/>
      <c r="N366"/>
      <c r="O366"/>
      <c r="Q366"/>
      <c r="T366"/>
      <c r="U366"/>
      <c r="V366"/>
      <c r="W366"/>
      <c r="X366"/>
      <c r="Y366"/>
      <c r="Z366"/>
      <c r="AA366"/>
      <c r="AB366"/>
      <c r="AC366" s="86"/>
      <c r="AJ366" s="86"/>
      <c r="AL366"/>
      <c r="AN366"/>
      <c r="AO366"/>
      <c r="AP366" s="120"/>
      <c r="AW366" s="1057"/>
      <c r="AY366" s="1057"/>
      <c r="AZ366" s="1057"/>
      <c r="BB366" s="137"/>
      <c r="BC366" s="18"/>
      <c r="BD366" s="18"/>
      <c r="BF366" s="116"/>
      <c r="BH366" s="84"/>
    </row>
    <row r="367" spans="1:60" ht="10.5" customHeight="1" x14ac:dyDescent="0.2">
      <c r="A367"/>
      <c r="B367"/>
      <c r="C367" s="18"/>
      <c r="D367"/>
      <c r="E367"/>
      <c r="F367"/>
      <c r="G367"/>
      <c r="H367"/>
      <c r="I367"/>
      <c r="J367"/>
      <c r="K367"/>
      <c r="L367"/>
      <c r="M367"/>
      <c r="N367"/>
      <c r="O367"/>
      <c r="Q367"/>
      <c r="T367"/>
      <c r="U367"/>
      <c r="V367"/>
      <c r="W367"/>
      <c r="X367"/>
      <c r="Y367"/>
      <c r="Z367"/>
      <c r="AA367"/>
      <c r="AB367"/>
      <c r="AC367" s="86"/>
      <c r="AJ367" s="86"/>
      <c r="AL367"/>
      <c r="AN367"/>
      <c r="AO367"/>
      <c r="AP367" s="120"/>
      <c r="AW367" s="1057"/>
      <c r="AY367" s="1057"/>
      <c r="AZ367" s="1057"/>
      <c r="BB367" s="137"/>
      <c r="BC367" s="18"/>
      <c r="BD367" s="18"/>
      <c r="BF367" s="116"/>
      <c r="BH367" s="84"/>
    </row>
    <row r="368" spans="1:60" ht="10.5" customHeight="1" x14ac:dyDescent="0.2">
      <c r="A368"/>
      <c r="B368"/>
      <c r="C368" s="18"/>
      <c r="D368"/>
      <c r="E368"/>
      <c r="F368"/>
      <c r="G368"/>
      <c r="H368"/>
      <c r="I368"/>
      <c r="J368"/>
      <c r="K368"/>
      <c r="L368"/>
      <c r="M368"/>
      <c r="N368"/>
      <c r="O368"/>
      <c r="Q368"/>
      <c r="T368"/>
      <c r="U368"/>
      <c r="V368"/>
      <c r="W368"/>
      <c r="X368"/>
      <c r="Y368"/>
      <c r="Z368"/>
      <c r="AA368"/>
      <c r="AB368"/>
      <c r="AC368" s="86"/>
      <c r="AJ368" s="86"/>
      <c r="AL368"/>
      <c r="AN368"/>
      <c r="AO368"/>
      <c r="AP368" s="120"/>
      <c r="AW368" s="1057"/>
      <c r="AY368" s="1057"/>
      <c r="AZ368" s="1057"/>
      <c r="BB368" s="137"/>
      <c r="BC368" s="18"/>
      <c r="BD368" s="18"/>
      <c r="BF368" s="116"/>
      <c r="BH368" s="293"/>
    </row>
    <row r="369" spans="1:60" ht="10.5" customHeight="1" x14ac:dyDescent="0.2">
      <c r="A369"/>
      <c r="B369"/>
      <c r="C369" s="18"/>
      <c r="D369"/>
      <c r="E369"/>
      <c r="F369"/>
      <c r="G369"/>
      <c r="H369"/>
      <c r="I369"/>
      <c r="J369"/>
      <c r="K369"/>
      <c r="L369"/>
      <c r="M369"/>
      <c r="N369"/>
      <c r="O369"/>
      <c r="Q369"/>
      <c r="T369"/>
      <c r="U369"/>
      <c r="V369"/>
      <c r="W369"/>
      <c r="X369"/>
      <c r="Y369"/>
      <c r="Z369"/>
      <c r="AA369"/>
      <c r="AB369"/>
      <c r="AC369" s="86"/>
      <c r="AJ369" s="86"/>
      <c r="AL369"/>
      <c r="AN369"/>
      <c r="AO369"/>
      <c r="AP369" s="120"/>
      <c r="AW369" s="1057"/>
      <c r="AY369" s="1057"/>
      <c r="AZ369" s="1057"/>
      <c r="BB369" s="137"/>
      <c r="BC369" s="18"/>
      <c r="BD369" s="18"/>
      <c r="BF369" s="116"/>
      <c r="BH369" s="84"/>
    </row>
    <row r="370" spans="1:60" ht="10.5" customHeight="1" x14ac:dyDescent="0.2">
      <c r="A370"/>
      <c r="B370"/>
      <c r="C370" s="18"/>
      <c r="D370"/>
      <c r="E370"/>
      <c r="F370"/>
      <c r="G370"/>
      <c r="H370"/>
      <c r="I370"/>
      <c r="J370"/>
      <c r="K370"/>
      <c r="L370"/>
      <c r="M370"/>
      <c r="N370"/>
      <c r="O370"/>
      <c r="Q370"/>
      <c r="T370"/>
      <c r="U370"/>
      <c r="V370"/>
      <c r="W370"/>
      <c r="X370"/>
      <c r="Y370"/>
      <c r="Z370"/>
      <c r="AA370"/>
      <c r="AB370"/>
      <c r="AC370" s="86"/>
      <c r="AJ370" s="86"/>
      <c r="AL370"/>
      <c r="AN370"/>
      <c r="AO370"/>
      <c r="AP370" s="120"/>
      <c r="AW370" s="1057"/>
      <c r="AY370" s="1057"/>
      <c r="AZ370" s="1057"/>
      <c r="BB370" s="137"/>
      <c r="BC370" s="18"/>
      <c r="BD370" s="18"/>
      <c r="BF370" s="116"/>
      <c r="BH370" s="84"/>
    </row>
    <row r="371" spans="1:60" ht="10.5" customHeight="1" x14ac:dyDescent="0.2">
      <c r="A371"/>
      <c r="B371"/>
      <c r="C371" s="18"/>
      <c r="D371"/>
      <c r="E371"/>
      <c r="F371"/>
      <c r="G371"/>
      <c r="H371"/>
      <c r="I371"/>
      <c r="J371"/>
      <c r="K371"/>
      <c r="L371"/>
      <c r="M371"/>
      <c r="N371"/>
      <c r="O371"/>
      <c r="Q371"/>
      <c r="T371"/>
      <c r="U371"/>
      <c r="V371"/>
      <c r="W371"/>
      <c r="X371"/>
      <c r="Y371"/>
      <c r="Z371"/>
      <c r="AA371"/>
      <c r="AB371"/>
      <c r="AC371" s="86"/>
      <c r="AJ371" s="86"/>
      <c r="AL371"/>
      <c r="AN371"/>
      <c r="AO371"/>
      <c r="AP371" s="120"/>
      <c r="AW371" s="1057"/>
      <c r="AY371" s="1057"/>
      <c r="AZ371" s="1057"/>
      <c r="BB371" s="137"/>
      <c r="BC371" s="18"/>
      <c r="BD371" s="18"/>
      <c r="BF371" s="116"/>
      <c r="BH371" s="293"/>
    </row>
    <row r="372" spans="1:60" ht="10.5" customHeight="1" x14ac:dyDescent="0.2">
      <c r="A372"/>
      <c r="B372"/>
      <c r="C372" s="18"/>
      <c r="D372"/>
      <c r="E372"/>
      <c r="F372"/>
      <c r="G372"/>
      <c r="H372"/>
      <c r="I372"/>
      <c r="J372"/>
      <c r="K372"/>
      <c r="L372"/>
      <c r="M372"/>
      <c r="N372"/>
      <c r="O372"/>
      <c r="Q372"/>
      <c r="T372"/>
      <c r="U372"/>
      <c r="V372"/>
      <c r="W372"/>
      <c r="X372"/>
      <c r="Y372"/>
      <c r="Z372"/>
      <c r="AA372"/>
      <c r="AB372"/>
      <c r="AC372" s="86"/>
      <c r="AJ372" s="86"/>
      <c r="AL372"/>
      <c r="AN372"/>
      <c r="AO372"/>
      <c r="AP372" s="120"/>
      <c r="AW372" s="1057"/>
      <c r="AY372" s="1057"/>
      <c r="AZ372" s="1057"/>
      <c r="BB372" s="137"/>
      <c r="BC372" s="18"/>
      <c r="BD372" s="18"/>
      <c r="BF372" s="116"/>
      <c r="BH372" s="293"/>
    </row>
    <row r="373" spans="1:60" ht="10.5" customHeight="1" x14ac:dyDescent="0.2">
      <c r="A373"/>
      <c r="B373"/>
      <c r="C373" s="18"/>
      <c r="D373"/>
      <c r="E373"/>
      <c r="F373"/>
      <c r="G373"/>
      <c r="H373"/>
      <c r="I373"/>
      <c r="J373"/>
      <c r="K373"/>
      <c r="L373"/>
      <c r="M373"/>
      <c r="N373"/>
      <c r="O373"/>
      <c r="Q373"/>
      <c r="T373"/>
      <c r="U373"/>
      <c r="V373"/>
      <c r="W373"/>
      <c r="X373"/>
      <c r="Y373"/>
      <c r="Z373"/>
      <c r="AA373"/>
      <c r="AB373"/>
      <c r="AC373" s="86"/>
      <c r="AJ373" s="86"/>
      <c r="AL373"/>
      <c r="AN373"/>
      <c r="AO373"/>
      <c r="AP373" s="120"/>
      <c r="AW373" s="1057"/>
      <c r="AY373" s="1057"/>
      <c r="AZ373" s="1057"/>
      <c r="BB373" s="137"/>
      <c r="BC373" s="18"/>
      <c r="BD373" s="18"/>
      <c r="BF373" s="116"/>
      <c r="BH373" s="293"/>
    </row>
    <row r="374" spans="1:60" ht="10.5" customHeight="1" x14ac:dyDescent="0.2">
      <c r="A374"/>
      <c r="B374"/>
      <c r="C374" s="18"/>
      <c r="D374"/>
      <c r="E374"/>
      <c r="F374"/>
      <c r="G374"/>
      <c r="H374"/>
      <c r="I374"/>
      <c r="J374"/>
      <c r="K374"/>
      <c r="L374"/>
      <c r="M374"/>
      <c r="N374"/>
      <c r="O374"/>
      <c r="Q374"/>
      <c r="T374"/>
      <c r="U374"/>
      <c r="V374"/>
      <c r="W374"/>
      <c r="X374"/>
      <c r="Y374"/>
      <c r="Z374"/>
      <c r="AA374"/>
      <c r="AB374"/>
      <c r="AC374" s="86"/>
      <c r="AJ374" s="86"/>
      <c r="AL374"/>
      <c r="AN374"/>
      <c r="AO374"/>
      <c r="AP374" s="120"/>
      <c r="AW374" s="1057"/>
      <c r="AY374" s="1057"/>
      <c r="AZ374" s="1057"/>
      <c r="BB374" s="137"/>
      <c r="BC374" s="18"/>
      <c r="BD374" s="18"/>
      <c r="BF374" s="116"/>
      <c r="BH374" s="293"/>
    </row>
    <row r="375" spans="1:60" ht="10.5" customHeight="1" x14ac:dyDescent="0.2">
      <c r="A375"/>
      <c r="B375"/>
      <c r="C375" s="18"/>
      <c r="D375"/>
      <c r="E375"/>
      <c r="F375"/>
      <c r="G375"/>
      <c r="H375"/>
      <c r="I375"/>
      <c r="J375"/>
      <c r="K375"/>
      <c r="L375"/>
      <c r="M375"/>
      <c r="N375"/>
      <c r="O375"/>
      <c r="Q375"/>
      <c r="T375"/>
      <c r="U375"/>
      <c r="V375"/>
      <c r="W375"/>
      <c r="X375"/>
      <c r="Y375"/>
      <c r="Z375"/>
      <c r="AA375"/>
      <c r="AB375"/>
      <c r="AC375" s="86"/>
      <c r="AJ375" s="86"/>
      <c r="AL375"/>
      <c r="AN375"/>
      <c r="AO375"/>
      <c r="AP375" s="120"/>
      <c r="AW375" s="1057"/>
      <c r="AY375" s="1057"/>
      <c r="AZ375" s="1057"/>
      <c r="BB375" s="137"/>
      <c r="BC375" s="18"/>
      <c r="BD375" s="18"/>
      <c r="BF375" s="116"/>
      <c r="BH375" s="293"/>
    </row>
    <row r="376" spans="1:60" ht="10.5" customHeight="1" x14ac:dyDescent="0.2">
      <c r="A376"/>
      <c r="B376"/>
      <c r="C376" s="18"/>
      <c r="D376"/>
      <c r="E376"/>
      <c r="F376"/>
      <c r="G376"/>
      <c r="H376"/>
      <c r="I376"/>
      <c r="J376"/>
      <c r="K376"/>
      <c r="L376"/>
      <c r="M376"/>
      <c r="N376"/>
      <c r="O376"/>
      <c r="Q376"/>
      <c r="T376"/>
      <c r="U376"/>
      <c r="V376"/>
      <c r="W376"/>
      <c r="X376"/>
      <c r="Y376"/>
      <c r="Z376"/>
      <c r="AA376"/>
      <c r="AB376"/>
      <c r="AC376" s="86"/>
      <c r="AJ376" s="86"/>
      <c r="AL376"/>
      <c r="AN376"/>
      <c r="AO376"/>
      <c r="AP376" s="120"/>
      <c r="AW376" s="1057"/>
      <c r="AY376" s="1057"/>
      <c r="AZ376" s="1057"/>
      <c r="BB376" s="137"/>
      <c r="BC376" s="18"/>
      <c r="BD376" s="18"/>
      <c r="BF376" s="116"/>
      <c r="BH376" s="297"/>
    </row>
    <row r="377" spans="1:60" ht="10.5" customHeight="1" x14ac:dyDescent="0.2">
      <c r="A377"/>
      <c r="B377"/>
      <c r="C377" s="18"/>
      <c r="D377"/>
      <c r="E377"/>
      <c r="F377"/>
      <c r="G377"/>
      <c r="H377"/>
      <c r="I377"/>
      <c r="J377"/>
      <c r="K377"/>
      <c r="L377"/>
      <c r="M377"/>
      <c r="N377"/>
      <c r="O377"/>
      <c r="Q377"/>
      <c r="T377"/>
      <c r="U377"/>
      <c r="V377"/>
      <c r="W377"/>
      <c r="X377"/>
      <c r="Y377"/>
      <c r="Z377"/>
      <c r="AA377"/>
      <c r="AB377"/>
      <c r="AC377" s="86"/>
      <c r="AJ377" s="86"/>
      <c r="AL377"/>
      <c r="AN377"/>
      <c r="AO377"/>
      <c r="AP377" s="120"/>
      <c r="AW377" s="1057"/>
      <c r="AY377" s="1057"/>
      <c r="AZ377" s="1057"/>
      <c r="BB377" s="137"/>
      <c r="BC377" s="18"/>
      <c r="BD377" s="18"/>
      <c r="BF377" s="116"/>
      <c r="BH377" s="297"/>
    </row>
    <row r="378" spans="1:60" ht="10.5" customHeight="1" x14ac:dyDescent="0.2">
      <c r="A378"/>
      <c r="B378"/>
      <c r="C378" s="18"/>
      <c r="D378"/>
      <c r="E378"/>
      <c r="F378"/>
      <c r="G378"/>
      <c r="H378"/>
      <c r="I378"/>
      <c r="J378"/>
      <c r="K378"/>
      <c r="L378"/>
      <c r="M378"/>
      <c r="N378"/>
      <c r="O378"/>
      <c r="Q378"/>
      <c r="T378"/>
      <c r="U378"/>
      <c r="V378"/>
      <c r="W378"/>
      <c r="X378"/>
      <c r="Y378"/>
      <c r="Z378"/>
      <c r="AA378"/>
      <c r="AB378"/>
      <c r="AC378" s="86"/>
      <c r="AJ378" s="86"/>
      <c r="AL378"/>
      <c r="AN378"/>
      <c r="AO378"/>
      <c r="AP378" s="120"/>
      <c r="AW378" s="1057"/>
      <c r="AY378" s="1057"/>
      <c r="AZ378" s="1057"/>
      <c r="BB378" s="137"/>
      <c r="BC378" s="18"/>
      <c r="BD378" s="18"/>
      <c r="BF378" s="116"/>
      <c r="BH378" s="297"/>
    </row>
    <row r="379" spans="1:60" ht="10.5" customHeight="1" x14ac:dyDescent="0.2">
      <c r="A379"/>
      <c r="B379"/>
      <c r="C379" s="18"/>
      <c r="D379"/>
      <c r="E379"/>
      <c r="F379"/>
      <c r="G379"/>
      <c r="H379"/>
      <c r="I379"/>
      <c r="J379"/>
      <c r="K379"/>
      <c r="L379"/>
      <c r="M379"/>
      <c r="N379"/>
      <c r="O379"/>
      <c r="Q379"/>
      <c r="T379"/>
      <c r="U379"/>
      <c r="V379"/>
      <c r="W379"/>
      <c r="X379"/>
      <c r="Y379"/>
      <c r="Z379"/>
      <c r="AA379"/>
      <c r="AB379"/>
      <c r="AC379" s="86"/>
      <c r="AJ379" s="86"/>
      <c r="AL379"/>
      <c r="AN379"/>
      <c r="AO379"/>
      <c r="AP379" s="120"/>
    </row>
    <row r="380" spans="1:60" ht="10.5" customHeight="1" x14ac:dyDescent="0.2">
      <c r="A380"/>
      <c r="B380"/>
      <c r="C380" s="18"/>
      <c r="D380"/>
      <c r="E380"/>
      <c r="F380"/>
      <c r="G380"/>
      <c r="H380"/>
      <c r="I380"/>
      <c r="J380"/>
      <c r="K380"/>
      <c r="L380"/>
      <c r="M380"/>
      <c r="N380"/>
      <c r="O380"/>
      <c r="Q380"/>
      <c r="T380"/>
      <c r="U380"/>
      <c r="V380"/>
      <c r="W380"/>
      <c r="X380"/>
      <c r="Y380"/>
      <c r="Z380"/>
      <c r="AA380"/>
      <c r="AB380"/>
      <c r="AC380" s="86"/>
      <c r="AJ380" s="86"/>
      <c r="AL380"/>
      <c r="AN380"/>
      <c r="AO380"/>
      <c r="AP380" s="120"/>
    </row>
    <row r="381" spans="1:60" ht="10.5" customHeight="1" x14ac:dyDescent="0.2">
      <c r="A381"/>
      <c r="B381"/>
      <c r="C381" s="18"/>
      <c r="D381"/>
      <c r="E381"/>
      <c r="F381"/>
      <c r="G381"/>
      <c r="H381"/>
      <c r="I381"/>
      <c r="J381"/>
      <c r="K381"/>
      <c r="L381"/>
      <c r="M381"/>
      <c r="N381"/>
      <c r="O381"/>
      <c r="Q381"/>
      <c r="T381"/>
      <c r="U381"/>
      <c r="V381"/>
      <c r="W381"/>
      <c r="X381"/>
      <c r="Y381"/>
      <c r="Z381"/>
      <c r="AA381"/>
      <c r="AB381"/>
      <c r="AC381" s="86"/>
      <c r="AJ381" s="86"/>
      <c r="AL381"/>
      <c r="AN381"/>
      <c r="AO381"/>
      <c r="AP381" s="120"/>
    </row>
    <row r="382" spans="1:60" ht="10.5" customHeight="1" x14ac:dyDescent="0.2">
      <c r="A382"/>
      <c r="B382"/>
      <c r="C382" s="18"/>
      <c r="D382"/>
      <c r="E382"/>
      <c r="F382"/>
      <c r="G382"/>
      <c r="H382"/>
      <c r="I382"/>
      <c r="J382"/>
      <c r="K382"/>
      <c r="L382"/>
      <c r="M382"/>
      <c r="N382"/>
      <c r="O382"/>
      <c r="Q382"/>
      <c r="T382"/>
      <c r="U382"/>
      <c r="V382"/>
      <c r="W382"/>
      <c r="X382"/>
      <c r="Y382"/>
      <c r="Z382"/>
      <c r="AA382"/>
      <c r="AB382"/>
      <c r="AC382" s="86"/>
      <c r="AJ382" s="86"/>
      <c r="AL382"/>
      <c r="AN382"/>
      <c r="AO382"/>
      <c r="AP382" s="120"/>
    </row>
    <row r="383" spans="1:60" ht="10.5" customHeight="1" x14ac:dyDescent="0.2">
      <c r="A383"/>
      <c r="B383"/>
      <c r="C383" s="18"/>
      <c r="D383"/>
      <c r="E383"/>
      <c r="F383"/>
      <c r="G383"/>
      <c r="H383"/>
      <c r="I383"/>
      <c r="J383"/>
      <c r="K383"/>
      <c r="L383"/>
      <c r="M383"/>
      <c r="N383"/>
      <c r="O383"/>
      <c r="Q383"/>
      <c r="T383"/>
      <c r="U383"/>
      <c r="V383"/>
      <c r="W383"/>
      <c r="X383"/>
      <c r="Y383"/>
      <c r="Z383"/>
      <c r="AA383"/>
      <c r="AB383"/>
      <c r="AC383" s="86"/>
      <c r="AJ383" s="86"/>
      <c r="AL383"/>
      <c r="AN383"/>
      <c r="AO383"/>
      <c r="AP383" s="120"/>
    </row>
    <row r="384" spans="1:60" ht="10.5" customHeight="1" x14ac:dyDescent="0.2">
      <c r="A384"/>
      <c r="B384"/>
      <c r="C384" s="18"/>
      <c r="D384"/>
      <c r="E384"/>
      <c r="F384"/>
      <c r="G384"/>
      <c r="H384"/>
      <c r="I384"/>
      <c r="J384"/>
      <c r="K384"/>
      <c r="L384"/>
      <c r="M384"/>
      <c r="N384"/>
      <c r="O384"/>
      <c r="Q384"/>
      <c r="T384"/>
      <c r="U384"/>
      <c r="V384"/>
      <c r="W384"/>
      <c r="X384"/>
      <c r="Y384"/>
      <c r="Z384"/>
      <c r="AA384"/>
      <c r="AB384"/>
      <c r="AC384" s="86"/>
      <c r="AJ384" s="86"/>
      <c r="AL384"/>
      <c r="AN384"/>
      <c r="AO384"/>
      <c r="AP384" s="120"/>
    </row>
    <row r="385" spans="1:42" ht="10.5" customHeight="1" x14ac:dyDescent="0.2">
      <c r="A385"/>
      <c r="B385"/>
      <c r="C385" s="18"/>
      <c r="D385"/>
      <c r="E385"/>
      <c r="F385"/>
      <c r="G385"/>
      <c r="H385"/>
      <c r="I385"/>
      <c r="J385"/>
      <c r="K385"/>
      <c r="L385"/>
      <c r="M385"/>
      <c r="N385"/>
      <c r="O385"/>
      <c r="Q385"/>
      <c r="T385"/>
      <c r="U385"/>
      <c r="V385"/>
      <c r="W385"/>
      <c r="X385"/>
      <c r="Y385"/>
      <c r="Z385"/>
      <c r="AA385"/>
      <c r="AB385"/>
      <c r="AC385" s="86"/>
      <c r="AJ385" s="86"/>
      <c r="AL385"/>
      <c r="AN385"/>
      <c r="AO385"/>
      <c r="AP385" s="120"/>
    </row>
    <row r="386" spans="1:42" ht="10.5" customHeight="1" x14ac:dyDescent="0.2">
      <c r="A386"/>
      <c r="B386"/>
      <c r="C386" s="18"/>
      <c r="D386"/>
      <c r="E386"/>
      <c r="F386"/>
      <c r="G386"/>
      <c r="H386"/>
      <c r="I386"/>
      <c r="J386"/>
      <c r="K386"/>
      <c r="L386"/>
      <c r="M386"/>
      <c r="N386"/>
      <c r="O386"/>
      <c r="Q386"/>
      <c r="T386"/>
      <c r="U386"/>
      <c r="V386"/>
      <c r="W386"/>
      <c r="X386"/>
      <c r="Y386"/>
      <c r="Z386"/>
      <c r="AA386"/>
      <c r="AB386"/>
      <c r="AC386" s="86"/>
      <c r="AJ386" s="86"/>
      <c r="AL386"/>
      <c r="AN386"/>
      <c r="AO386"/>
      <c r="AP386" s="120"/>
    </row>
    <row r="387" spans="1:42" ht="10.5" customHeight="1" x14ac:dyDescent="0.2">
      <c r="A387"/>
      <c r="B387"/>
      <c r="C387" s="18"/>
      <c r="D387"/>
      <c r="E387"/>
      <c r="F387"/>
      <c r="G387"/>
      <c r="H387"/>
      <c r="I387"/>
      <c r="J387"/>
      <c r="K387"/>
      <c r="L387"/>
      <c r="M387"/>
      <c r="N387"/>
      <c r="O387"/>
      <c r="Q387"/>
      <c r="T387"/>
      <c r="U387"/>
      <c r="V387"/>
      <c r="W387"/>
      <c r="X387"/>
      <c r="Y387"/>
      <c r="Z387"/>
      <c r="AA387"/>
      <c r="AB387"/>
      <c r="AC387" s="86"/>
      <c r="AJ387" s="86"/>
      <c r="AL387"/>
      <c r="AN387"/>
      <c r="AO387"/>
      <c r="AP387" s="120"/>
    </row>
    <row r="388" spans="1:42" ht="10.5" customHeight="1" x14ac:dyDescent="0.2">
      <c r="A388"/>
      <c r="B388"/>
      <c r="C388" s="18"/>
      <c r="D388"/>
      <c r="E388"/>
      <c r="F388"/>
      <c r="G388"/>
      <c r="H388"/>
      <c r="I388"/>
      <c r="J388"/>
      <c r="K388"/>
      <c r="L388"/>
      <c r="M388"/>
      <c r="N388"/>
      <c r="O388"/>
      <c r="Q388"/>
      <c r="T388"/>
      <c r="U388"/>
      <c r="V388"/>
      <c r="W388"/>
      <c r="X388"/>
      <c r="Y388"/>
      <c r="Z388"/>
      <c r="AA388"/>
      <c r="AB388"/>
      <c r="AC388" s="86"/>
      <c r="AJ388" s="86"/>
      <c r="AL388"/>
      <c r="AN388"/>
      <c r="AO388"/>
      <c r="AP388" s="120"/>
    </row>
    <row r="389" spans="1:42" ht="10.5" customHeight="1" x14ac:dyDescent="0.2">
      <c r="A389"/>
      <c r="B389"/>
      <c r="C389" s="18"/>
      <c r="D389"/>
      <c r="E389"/>
      <c r="F389"/>
      <c r="G389"/>
      <c r="H389"/>
      <c r="I389"/>
      <c r="J389"/>
      <c r="K389"/>
      <c r="L389"/>
      <c r="M389"/>
      <c r="N389"/>
      <c r="O389"/>
      <c r="Q389"/>
      <c r="T389"/>
      <c r="U389"/>
      <c r="V389"/>
      <c r="W389"/>
      <c r="X389"/>
      <c r="Y389"/>
      <c r="Z389"/>
      <c r="AA389"/>
      <c r="AB389"/>
      <c r="AC389" s="86"/>
      <c r="AJ389" s="86"/>
      <c r="AL389"/>
      <c r="AN389"/>
      <c r="AO389"/>
      <c r="AP389" s="120"/>
    </row>
    <row r="390" spans="1:42" ht="10.5" customHeight="1" x14ac:dyDescent="0.2">
      <c r="A390"/>
      <c r="B390"/>
      <c r="C390" s="18"/>
      <c r="D390"/>
      <c r="E390"/>
      <c r="F390"/>
      <c r="G390"/>
      <c r="H390"/>
      <c r="I390"/>
      <c r="J390"/>
      <c r="K390"/>
      <c r="L390"/>
      <c r="M390"/>
      <c r="N390"/>
      <c r="O390"/>
      <c r="Q390"/>
      <c r="T390"/>
      <c r="U390"/>
      <c r="V390"/>
      <c r="W390"/>
      <c r="X390"/>
      <c r="Y390"/>
      <c r="Z390"/>
      <c r="AA390"/>
      <c r="AB390"/>
      <c r="AC390" s="86"/>
      <c r="AJ390" s="86"/>
      <c r="AL390"/>
      <c r="AN390"/>
      <c r="AO390"/>
      <c r="AP390" s="120"/>
    </row>
    <row r="391" spans="1:42" ht="10.5" customHeight="1" x14ac:dyDescent="0.2">
      <c r="A391"/>
      <c r="B391"/>
      <c r="C391" s="18"/>
      <c r="D391"/>
      <c r="E391"/>
      <c r="F391"/>
      <c r="G391"/>
      <c r="H391"/>
      <c r="I391"/>
      <c r="J391"/>
      <c r="K391"/>
      <c r="L391"/>
      <c r="M391"/>
      <c r="N391"/>
      <c r="O391"/>
      <c r="Q391"/>
      <c r="T391"/>
      <c r="U391"/>
      <c r="V391"/>
      <c r="W391"/>
      <c r="X391"/>
      <c r="Y391"/>
      <c r="Z391"/>
      <c r="AA391"/>
      <c r="AB391"/>
      <c r="AC391" s="86"/>
      <c r="AJ391" s="86"/>
      <c r="AL391"/>
      <c r="AN391"/>
      <c r="AO391"/>
      <c r="AP391" s="120"/>
    </row>
    <row r="392" spans="1:42" ht="10.5" customHeight="1" x14ac:dyDescent="0.2">
      <c r="A392"/>
      <c r="B392"/>
      <c r="C392" s="18"/>
      <c r="D392"/>
      <c r="E392"/>
      <c r="F392"/>
      <c r="G392"/>
      <c r="H392"/>
      <c r="I392"/>
      <c r="J392"/>
      <c r="K392"/>
      <c r="L392"/>
      <c r="M392"/>
      <c r="N392"/>
      <c r="O392"/>
      <c r="Q392"/>
      <c r="T392"/>
      <c r="U392"/>
      <c r="V392"/>
      <c r="W392"/>
      <c r="X392"/>
      <c r="Y392"/>
      <c r="Z392"/>
      <c r="AA392"/>
      <c r="AB392"/>
      <c r="AC392" s="86"/>
      <c r="AJ392" s="86"/>
      <c r="AL392"/>
      <c r="AN392"/>
      <c r="AO392"/>
      <c r="AP392" s="120"/>
    </row>
    <row r="393" spans="1:42" ht="10.5" customHeight="1" x14ac:dyDescent="0.2">
      <c r="A393"/>
      <c r="B393"/>
      <c r="C393" s="18"/>
      <c r="D393"/>
      <c r="E393"/>
      <c r="F393"/>
      <c r="G393"/>
      <c r="H393"/>
      <c r="I393"/>
      <c r="J393"/>
      <c r="K393"/>
      <c r="L393"/>
      <c r="M393"/>
      <c r="N393"/>
      <c r="O393"/>
      <c r="Q393"/>
      <c r="T393"/>
      <c r="U393"/>
      <c r="V393"/>
      <c r="W393"/>
      <c r="X393"/>
      <c r="Y393"/>
      <c r="Z393"/>
      <c r="AA393"/>
      <c r="AB393"/>
      <c r="AC393" s="86"/>
      <c r="AJ393" s="86"/>
      <c r="AL393"/>
      <c r="AN393"/>
      <c r="AO393"/>
      <c r="AP393" s="120"/>
    </row>
    <row r="394" spans="1:42" ht="10.5" customHeight="1" x14ac:dyDescent="0.2">
      <c r="A394"/>
      <c r="B394"/>
      <c r="C394" s="18"/>
      <c r="D394"/>
      <c r="E394"/>
      <c r="F394"/>
      <c r="G394"/>
      <c r="H394"/>
      <c r="I394"/>
      <c r="J394"/>
      <c r="K394"/>
      <c r="L394"/>
      <c r="M394"/>
      <c r="N394"/>
      <c r="O394"/>
      <c r="Q394"/>
      <c r="T394"/>
      <c r="U394"/>
      <c r="V394"/>
      <c r="W394"/>
      <c r="X394"/>
      <c r="Y394"/>
      <c r="Z394"/>
      <c r="AA394"/>
      <c r="AB394"/>
      <c r="AC394" s="86"/>
      <c r="AJ394" s="86"/>
      <c r="AL394"/>
      <c r="AN394"/>
      <c r="AO394"/>
      <c r="AP394" s="120"/>
    </row>
    <row r="395" spans="1:42" ht="10.5" customHeight="1" x14ac:dyDescent="0.2">
      <c r="A395"/>
      <c r="B395"/>
      <c r="C395" s="18"/>
      <c r="D395"/>
      <c r="E395"/>
      <c r="F395"/>
      <c r="G395"/>
      <c r="H395"/>
      <c r="I395"/>
      <c r="J395"/>
      <c r="K395"/>
      <c r="L395"/>
      <c r="M395"/>
      <c r="N395"/>
      <c r="O395"/>
      <c r="Q395"/>
      <c r="T395"/>
      <c r="U395"/>
      <c r="V395"/>
      <c r="W395"/>
      <c r="X395"/>
      <c r="Y395"/>
      <c r="Z395"/>
      <c r="AA395"/>
      <c r="AB395"/>
      <c r="AC395" s="86"/>
      <c r="AJ395" s="86"/>
      <c r="AL395"/>
      <c r="AN395"/>
      <c r="AO395"/>
      <c r="AP395" s="120"/>
    </row>
    <row r="396" spans="1:42" ht="10.5" customHeight="1" x14ac:dyDescent="0.2">
      <c r="A396"/>
      <c r="B396"/>
      <c r="C396" s="18"/>
      <c r="D396"/>
      <c r="E396"/>
      <c r="F396"/>
      <c r="G396"/>
      <c r="H396"/>
      <c r="I396"/>
      <c r="J396"/>
      <c r="K396"/>
      <c r="L396"/>
      <c r="M396"/>
      <c r="N396"/>
      <c r="O396"/>
      <c r="Q396"/>
      <c r="T396"/>
      <c r="U396"/>
      <c r="V396"/>
      <c r="W396"/>
      <c r="X396"/>
      <c r="Y396"/>
      <c r="Z396"/>
      <c r="AA396"/>
      <c r="AB396"/>
      <c r="AC396" s="86"/>
      <c r="AJ396" s="86"/>
      <c r="AL396"/>
      <c r="AN396"/>
      <c r="AO396"/>
      <c r="AP396" s="120"/>
    </row>
    <row r="397" spans="1:42" ht="10.5" customHeight="1" x14ac:dyDescent="0.2">
      <c r="A397"/>
      <c r="B397"/>
      <c r="C397" s="18"/>
      <c r="D397"/>
      <c r="E397"/>
      <c r="F397"/>
      <c r="G397"/>
      <c r="H397"/>
      <c r="I397"/>
      <c r="J397"/>
      <c r="K397"/>
      <c r="L397"/>
      <c r="M397"/>
      <c r="N397"/>
      <c r="O397"/>
      <c r="Q397"/>
      <c r="T397"/>
      <c r="U397"/>
      <c r="V397"/>
      <c r="W397"/>
      <c r="X397"/>
      <c r="Y397"/>
      <c r="Z397"/>
      <c r="AA397"/>
      <c r="AB397"/>
      <c r="AC397" s="86"/>
      <c r="AJ397" s="86"/>
      <c r="AL397"/>
      <c r="AN397"/>
      <c r="AO397"/>
      <c r="AP397" s="120"/>
    </row>
    <row r="398" spans="1:42" ht="10.5" customHeight="1" x14ac:dyDescent="0.2">
      <c r="A398"/>
      <c r="B398"/>
      <c r="C398" s="18"/>
      <c r="D398"/>
      <c r="E398"/>
      <c r="F398"/>
      <c r="G398"/>
      <c r="H398"/>
      <c r="I398"/>
      <c r="J398"/>
      <c r="K398"/>
      <c r="L398"/>
      <c r="M398"/>
      <c r="N398"/>
      <c r="O398"/>
      <c r="Q398"/>
      <c r="T398"/>
      <c r="U398"/>
      <c r="V398"/>
      <c r="W398"/>
      <c r="X398"/>
      <c r="Y398"/>
      <c r="Z398"/>
      <c r="AA398"/>
      <c r="AB398"/>
      <c r="AC398" s="86"/>
      <c r="AJ398" s="86"/>
      <c r="AL398"/>
      <c r="AN398"/>
      <c r="AO398"/>
      <c r="AP398" s="120"/>
    </row>
    <row r="399" spans="1:42" ht="10.5" customHeight="1" x14ac:dyDescent="0.2">
      <c r="A399"/>
      <c r="B399"/>
      <c r="C399" s="18"/>
      <c r="D399"/>
      <c r="E399"/>
      <c r="F399"/>
      <c r="G399"/>
      <c r="H399"/>
      <c r="I399"/>
      <c r="J399"/>
      <c r="K399"/>
      <c r="L399"/>
      <c r="M399"/>
      <c r="N399"/>
      <c r="O399"/>
      <c r="Q399"/>
      <c r="T399"/>
      <c r="U399"/>
      <c r="V399"/>
      <c r="W399"/>
      <c r="X399"/>
      <c r="Y399"/>
      <c r="Z399"/>
      <c r="AA399"/>
      <c r="AB399"/>
      <c r="AC399" s="86"/>
      <c r="AJ399" s="86"/>
      <c r="AL399"/>
      <c r="AN399"/>
      <c r="AO399"/>
      <c r="AP399" s="120"/>
    </row>
    <row r="400" spans="1:42" ht="10.5" customHeight="1" x14ac:dyDescent="0.2">
      <c r="A400"/>
      <c r="B400"/>
      <c r="C400" s="18"/>
      <c r="D400"/>
      <c r="E400"/>
      <c r="F400"/>
      <c r="G400"/>
      <c r="H400"/>
      <c r="I400"/>
      <c r="J400"/>
      <c r="K400"/>
      <c r="L400"/>
      <c r="M400"/>
      <c r="N400"/>
      <c r="O400"/>
      <c r="Q400"/>
      <c r="T400"/>
      <c r="U400"/>
      <c r="V400"/>
      <c r="W400"/>
      <c r="X400"/>
      <c r="Y400"/>
      <c r="Z400"/>
      <c r="AA400"/>
      <c r="AB400"/>
      <c r="AC400" s="86"/>
      <c r="AJ400" s="86"/>
      <c r="AL400"/>
      <c r="AN400"/>
      <c r="AO400"/>
      <c r="AP400" s="120"/>
    </row>
    <row r="401" spans="1:42" ht="10.5" customHeight="1" x14ac:dyDescent="0.2">
      <c r="A401"/>
      <c r="B401"/>
      <c r="C401" s="18"/>
      <c r="D401"/>
      <c r="E401"/>
      <c r="F401"/>
      <c r="G401"/>
      <c r="H401"/>
      <c r="I401"/>
      <c r="J401"/>
      <c r="K401"/>
      <c r="L401"/>
      <c r="M401"/>
      <c r="N401"/>
      <c r="O401"/>
      <c r="Q401"/>
      <c r="T401"/>
      <c r="U401"/>
      <c r="V401"/>
      <c r="W401"/>
      <c r="X401"/>
      <c r="Y401"/>
      <c r="Z401"/>
      <c r="AA401"/>
      <c r="AB401"/>
      <c r="AC401" s="86"/>
      <c r="AJ401" s="86"/>
      <c r="AL401"/>
      <c r="AN401"/>
      <c r="AO401"/>
      <c r="AP401" s="120"/>
    </row>
    <row r="402" spans="1:42" ht="10.5" customHeight="1" x14ac:dyDescent="0.2">
      <c r="A402"/>
      <c r="B402"/>
      <c r="C402" s="18"/>
      <c r="D402"/>
      <c r="E402"/>
      <c r="F402"/>
      <c r="G402"/>
      <c r="H402"/>
      <c r="I402"/>
      <c r="J402"/>
      <c r="K402"/>
      <c r="L402"/>
      <c r="M402"/>
      <c r="N402"/>
      <c r="O402"/>
      <c r="Q402"/>
      <c r="T402"/>
      <c r="U402"/>
      <c r="V402"/>
      <c r="W402"/>
      <c r="X402"/>
      <c r="Y402"/>
      <c r="Z402"/>
      <c r="AA402"/>
      <c r="AB402"/>
      <c r="AC402" s="86"/>
      <c r="AJ402" s="86"/>
      <c r="AL402"/>
      <c r="AN402"/>
      <c r="AO402"/>
      <c r="AP402" s="120"/>
    </row>
    <row r="403" spans="1:42" ht="10.5" customHeight="1" x14ac:dyDescent="0.2">
      <c r="A403"/>
      <c r="B403"/>
      <c r="C403" s="18"/>
      <c r="D403"/>
      <c r="E403"/>
      <c r="F403"/>
      <c r="G403"/>
      <c r="H403"/>
      <c r="I403"/>
      <c r="J403"/>
      <c r="K403"/>
      <c r="L403"/>
      <c r="M403"/>
      <c r="N403"/>
      <c r="O403"/>
      <c r="Q403"/>
      <c r="T403"/>
      <c r="U403"/>
      <c r="V403"/>
      <c r="W403"/>
      <c r="X403"/>
      <c r="Y403"/>
      <c r="Z403"/>
      <c r="AA403"/>
      <c r="AB403"/>
      <c r="AC403" s="86"/>
      <c r="AJ403" s="86"/>
      <c r="AL403"/>
      <c r="AN403"/>
      <c r="AO403"/>
      <c r="AP403" s="120"/>
    </row>
    <row r="404" spans="1:42" ht="10.5" customHeight="1" x14ac:dyDescent="0.2">
      <c r="A404"/>
      <c r="B404"/>
      <c r="C404" s="18"/>
      <c r="D404"/>
      <c r="E404"/>
      <c r="F404"/>
      <c r="G404"/>
      <c r="H404"/>
      <c r="I404"/>
      <c r="J404"/>
      <c r="K404"/>
      <c r="L404"/>
      <c r="M404"/>
      <c r="N404"/>
      <c r="O404"/>
      <c r="Q404"/>
      <c r="T404"/>
      <c r="U404"/>
      <c r="V404"/>
      <c r="W404"/>
      <c r="X404"/>
      <c r="Y404"/>
      <c r="Z404"/>
      <c r="AA404"/>
      <c r="AB404"/>
      <c r="AC404" s="86"/>
      <c r="AJ404" s="86"/>
      <c r="AL404"/>
      <c r="AN404"/>
      <c r="AO404"/>
      <c r="AP404" s="120"/>
    </row>
    <row r="405" spans="1:42" ht="10.5" customHeight="1" x14ac:dyDescent="0.2">
      <c r="A405"/>
      <c r="B405"/>
      <c r="C405" s="18"/>
      <c r="D405"/>
      <c r="E405"/>
      <c r="F405"/>
      <c r="G405"/>
      <c r="H405"/>
      <c r="I405"/>
      <c r="J405"/>
      <c r="K405"/>
      <c r="L405"/>
      <c r="M405"/>
      <c r="N405"/>
      <c r="O405"/>
      <c r="Q405"/>
      <c r="T405"/>
      <c r="U405"/>
      <c r="V405"/>
      <c r="W405"/>
      <c r="X405"/>
      <c r="Y405"/>
      <c r="Z405"/>
      <c r="AA405"/>
      <c r="AB405"/>
      <c r="AC405" s="86"/>
      <c r="AJ405" s="86"/>
      <c r="AL405"/>
      <c r="AN405"/>
      <c r="AO405"/>
      <c r="AP405" s="120"/>
    </row>
    <row r="406" spans="1:42" ht="10.5" customHeight="1" x14ac:dyDescent="0.2">
      <c r="A406"/>
      <c r="B406"/>
      <c r="C406" s="18"/>
      <c r="D406"/>
      <c r="E406"/>
      <c r="F406"/>
      <c r="G406"/>
      <c r="H406"/>
      <c r="I406"/>
      <c r="J406"/>
      <c r="K406"/>
      <c r="L406"/>
      <c r="M406"/>
      <c r="N406"/>
      <c r="O406"/>
      <c r="Q406"/>
      <c r="T406"/>
      <c r="U406"/>
      <c r="V406"/>
      <c r="W406"/>
      <c r="X406"/>
      <c r="Y406"/>
      <c r="Z406"/>
      <c r="AA406"/>
      <c r="AB406"/>
      <c r="AC406" s="86"/>
      <c r="AJ406" s="86"/>
      <c r="AL406"/>
      <c r="AN406"/>
      <c r="AO406"/>
      <c r="AP406" s="120"/>
    </row>
    <row r="407" spans="1:42" ht="10.5" customHeight="1" x14ac:dyDescent="0.2">
      <c r="A407"/>
      <c r="B407"/>
      <c r="C407" s="18"/>
      <c r="D407"/>
      <c r="E407"/>
      <c r="F407"/>
      <c r="G407"/>
      <c r="H407"/>
      <c r="I407"/>
      <c r="J407"/>
      <c r="K407"/>
      <c r="L407"/>
      <c r="M407"/>
      <c r="N407"/>
      <c r="O407"/>
      <c r="Q407"/>
      <c r="T407"/>
      <c r="U407"/>
      <c r="V407"/>
      <c r="W407"/>
      <c r="X407"/>
      <c r="Y407"/>
      <c r="Z407"/>
      <c r="AA407"/>
      <c r="AB407"/>
      <c r="AC407" s="86"/>
      <c r="AJ407" s="86"/>
      <c r="AL407"/>
      <c r="AN407"/>
      <c r="AO407"/>
      <c r="AP407" s="120"/>
    </row>
    <row r="408" spans="1:42" ht="10.5" customHeight="1" x14ac:dyDescent="0.2">
      <c r="A408"/>
      <c r="B408"/>
      <c r="C408" s="18"/>
      <c r="D408"/>
      <c r="E408"/>
      <c r="F408"/>
      <c r="G408"/>
      <c r="H408"/>
      <c r="I408"/>
      <c r="J408"/>
      <c r="K408"/>
      <c r="L408"/>
      <c r="M408"/>
      <c r="N408"/>
      <c r="O408"/>
      <c r="Q408"/>
      <c r="T408"/>
      <c r="U408"/>
      <c r="V408"/>
      <c r="W408"/>
      <c r="X408"/>
      <c r="Y408"/>
      <c r="Z408"/>
      <c r="AA408"/>
      <c r="AB408"/>
      <c r="AC408" s="86"/>
      <c r="AJ408" s="86"/>
      <c r="AL408"/>
      <c r="AN408"/>
      <c r="AO408"/>
      <c r="AP408" s="120"/>
    </row>
    <row r="409" spans="1:42" ht="10.5" customHeight="1" x14ac:dyDescent="0.2">
      <c r="A409"/>
      <c r="B409"/>
      <c r="C409" s="18"/>
      <c r="D409"/>
      <c r="E409"/>
      <c r="F409"/>
      <c r="G409"/>
      <c r="H409"/>
      <c r="I409"/>
      <c r="J409"/>
      <c r="K409"/>
      <c r="L409"/>
      <c r="M409"/>
      <c r="N409"/>
      <c r="O409"/>
      <c r="Q409"/>
      <c r="T409"/>
      <c r="U409"/>
      <c r="V409"/>
      <c r="W409"/>
      <c r="X409"/>
      <c r="Y409"/>
      <c r="Z409"/>
      <c r="AA409"/>
      <c r="AB409"/>
      <c r="AC409" s="86"/>
      <c r="AJ409" s="86"/>
      <c r="AL409"/>
      <c r="AN409"/>
      <c r="AO409"/>
      <c r="AP409" s="120"/>
    </row>
    <row r="410" spans="1:42" ht="10.5" customHeight="1" x14ac:dyDescent="0.2">
      <c r="A410"/>
      <c r="B410"/>
      <c r="C410" s="18"/>
      <c r="D410"/>
      <c r="E410"/>
      <c r="F410"/>
      <c r="G410"/>
      <c r="H410"/>
      <c r="I410"/>
      <c r="J410"/>
      <c r="K410"/>
      <c r="L410"/>
      <c r="M410"/>
      <c r="N410"/>
      <c r="O410"/>
      <c r="Q410"/>
      <c r="T410"/>
      <c r="U410"/>
      <c r="V410"/>
      <c r="W410"/>
      <c r="X410"/>
      <c r="Y410"/>
      <c r="Z410"/>
      <c r="AA410"/>
      <c r="AB410"/>
      <c r="AC410" s="86"/>
      <c r="AJ410" s="86"/>
      <c r="AL410"/>
      <c r="AN410"/>
      <c r="AO410"/>
      <c r="AP410" s="120"/>
    </row>
    <row r="411" spans="1:42" ht="10.5" customHeight="1" x14ac:dyDescent="0.2">
      <c r="A411"/>
      <c r="B411"/>
      <c r="C411" s="18"/>
      <c r="D411"/>
      <c r="E411"/>
      <c r="F411"/>
      <c r="G411"/>
      <c r="H411"/>
      <c r="I411"/>
      <c r="J411"/>
      <c r="K411"/>
      <c r="L411"/>
      <c r="M411"/>
      <c r="N411"/>
      <c r="O411"/>
      <c r="Q411"/>
      <c r="T411"/>
      <c r="U411"/>
      <c r="V411"/>
      <c r="W411"/>
      <c r="X411"/>
      <c r="Y411"/>
      <c r="Z411"/>
      <c r="AA411"/>
      <c r="AB411"/>
      <c r="AC411" s="86"/>
      <c r="AJ411" s="86"/>
      <c r="AL411"/>
      <c r="AN411"/>
      <c r="AO411"/>
      <c r="AP411" s="120"/>
    </row>
    <row r="412" spans="1:42" ht="10.5" customHeight="1" x14ac:dyDescent="0.2">
      <c r="A412"/>
      <c r="B412"/>
      <c r="C412" s="18"/>
      <c r="D412"/>
      <c r="E412"/>
      <c r="F412"/>
      <c r="G412"/>
      <c r="H412"/>
      <c r="I412"/>
      <c r="J412"/>
      <c r="K412"/>
      <c r="L412"/>
      <c r="M412"/>
      <c r="N412"/>
      <c r="O412"/>
      <c r="Q412"/>
      <c r="T412"/>
      <c r="U412"/>
      <c r="V412"/>
      <c r="W412"/>
      <c r="X412"/>
      <c r="Y412"/>
      <c r="Z412"/>
      <c r="AA412"/>
      <c r="AB412"/>
      <c r="AC412" s="86"/>
      <c r="AJ412" s="86"/>
      <c r="AL412"/>
      <c r="AN412"/>
      <c r="AO412"/>
      <c r="AP412" s="120"/>
    </row>
    <row r="413" spans="1:42" ht="10.5" customHeight="1" x14ac:dyDescent="0.2">
      <c r="A413"/>
      <c r="B413"/>
      <c r="C413" s="18"/>
      <c r="D413"/>
      <c r="E413"/>
      <c r="F413"/>
      <c r="G413"/>
      <c r="H413"/>
      <c r="I413"/>
      <c r="J413"/>
      <c r="K413"/>
      <c r="L413"/>
      <c r="M413"/>
      <c r="N413"/>
      <c r="O413"/>
      <c r="Q413"/>
      <c r="T413"/>
      <c r="U413"/>
      <c r="V413"/>
      <c r="W413"/>
      <c r="X413"/>
      <c r="Y413"/>
      <c r="Z413"/>
      <c r="AA413"/>
      <c r="AB413"/>
      <c r="AC413" s="86"/>
      <c r="AJ413" s="86"/>
      <c r="AL413"/>
      <c r="AN413"/>
      <c r="AO413"/>
      <c r="AP413" s="120"/>
    </row>
    <row r="414" spans="1:42" ht="10.5" customHeight="1" x14ac:dyDescent="0.2">
      <c r="A414"/>
      <c r="B414"/>
      <c r="C414" s="18"/>
      <c r="D414"/>
      <c r="E414"/>
      <c r="F414"/>
      <c r="G414"/>
      <c r="H414"/>
      <c r="I414"/>
      <c r="J414"/>
      <c r="K414"/>
      <c r="L414"/>
      <c r="M414"/>
      <c r="N414"/>
      <c r="O414"/>
      <c r="Q414"/>
      <c r="T414"/>
      <c r="U414"/>
      <c r="V414"/>
      <c r="W414"/>
      <c r="X414"/>
      <c r="Y414"/>
      <c r="Z414"/>
      <c r="AA414"/>
      <c r="AB414"/>
      <c r="AC414" s="86"/>
      <c r="AJ414" s="86"/>
      <c r="AL414"/>
      <c r="AN414"/>
      <c r="AO414"/>
      <c r="AP414" s="120"/>
    </row>
    <row r="415" spans="1:42" ht="10.5" customHeight="1" x14ac:dyDescent="0.2">
      <c r="A415"/>
      <c r="B415"/>
      <c r="C415" s="18"/>
      <c r="D415"/>
      <c r="E415"/>
      <c r="F415"/>
      <c r="G415"/>
      <c r="H415"/>
      <c r="I415"/>
      <c r="J415"/>
      <c r="K415"/>
      <c r="L415"/>
      <c r="M415"/>
      <c r="N415"/>
      <c r="O415"/>
      <c r="Q415"/>
      <c r="T415"/>
      <c r="U415"/>
      <c r="V415"/>
      <c r="W415"/>
      <c r="X415"/>
      <c r="Y415"/>
      <c r="Z415"/>
      <c r="AA415"/>
      <c r="AB415"/>
      <c r="AC415" s="86"/>
      <c r="AJ415" s="86"/>
      <c r="AL415"/>
      <c r="AN415"/>
      <c r="AO415"/>
      <c r="AP415" s="120"/>
    </row>
    <row r="416" spans="1:42" ht="10.5" customHeight="1" x14ac:dyDescent="0.2">
      <c r="A416"/>
      <c r="B416"/>
      <c r="C416" s="18"/>
      <c r="D416"/>
      <c r="E416"/>
      <c r="F416"/>
      <c r="G416"/>
      <c r="H416"/>
      <c r="I416"/>
      <c r="J416"/>
      <c r="K416"/>
      <c r="L416"/>
      <c r="M416"/>
      <c r="N416"/>
      <c r="O416"/>
      <c r="Q416"/>
      <c r="T416"/>
      <c r="U416"/>
      <c r="V416"/>
      <c r="W416"/>
      <c r="X416"/>
      <c r="Y416"/>
      <c r="Z416"/>
      <c r="AA416"/>
      <c r="AB416"/>
      <c r="AC416" s="86"/>
      <c r="AJ416" s="86"/>
      <c r="AL416"/>
      <c r="AN416"/>
      <c r="AO416"/>
      <c r="AP416" s="120"/>
    </row>
    <row r="417" spans="1:42" ht="10.5" customHeight="1" x14ac:dyDescent="0.2">
      <c r="A417"/>
      <c r="B417"/>
      <c r="C417" s="18"/>
      <c r="D417"/>
      <c r="E417"/>
      <c r="F417"/>
      <c r="G417"/>
      <c r="H417"/>
      <c r="I417"/>
      <c r="J417"/>
      <c r="K417"/>
      <c r="L417"/>
      <c r="M417"/>
      <c r="N417"/>
      <c r="O417"/>
      <c r="Q417"/>
      <c r="T417"/>
      <c r="U417"/>
      <c r="V417"/>
      <c r="W417"/>
      <c r="X417"/>
      <c r="Y417"/>
      <c r="Z417"/>
      <c r="AA417"/>
      <c r="AB417"/>
      <c r="AC417" s="86"/>
      <c r="AJ417" s="86"/>
      <c r="AL417"/>
      <c r="AN417"/>
      <c r="AO417"/>
      <c r="AP417" s="120"/>
    </row>
    <row r="418" spans="1:42" ht="10.5" customHeight="1" x14ac:dyDescent="0.2">
      <c r="A418"/>
      <c r="B418"/>
      <c r="C418" s="18"/>
      <c r="D418"/>
      <c r="E418"/>
      <c r="F418"/>
      <c r="G418"/>
      <c r="H418"/>
      <c r="I418"/>
      <c r="J418"/>
      <c r="K418"/>
      <c r="L418"/>
      <c r="M418"/>
      <c r="N418"/>
      <c r="O418"/>
      <c r="Q418"/>
      <c r="T418"/>
      <c r="U418"/>
      <c r="V418"/>
      <c r="W418"/>
      <c r="X418"/>
      <c r="Y418"/>
      <c r="Z418"/>
      <c r="AA418"/>
      <c r="AB418"/>
      <c r="AC418" s="86"/>
      <c r="AJ418" s="86"/>
      <c r="AL418"/>
      <c r="AN418"/>
      <c r="AO418"/>
      <c r="AP418" s="120"/>
    </row>
    <row r="419" spans="1:42" ht="10.5" customHeight="1" x14ac:dyDescent="0.2">
      <c r="A419"/>
      <c r="B419"/>
      <c r="C419" s="18"/>
      <c r="D419"/>
      <c r="E419"/>
      <c r="F419"/>
      <c r="G419"/>
      <c r="H419"/>
      <c r="I419"/>
      <c r="J419"/>
      <c r="K419"/>
      <c r="L419"/>
      <c r="M419"/>
      <c r="N419"/>
      <c r="O419"/>
      <c r="Q419"/>
      <c r="T419"/>
      <c r="U419"/>
      <c r="V419"/>
      <c r="W419"/>
      <c r="X419"/>
      <c r="Y419"/>
      <c r="Z419"/>
      <c r="AA419"/>
      <c r="AB419"/>
      <c r="AC419" s="86"/>
      <c r="AJ419" s="86"/>
      <c r="AL419"/>
      <c r="AN419"/>
      <c r="AO419"/>
      <c r="AP419" s="120"/>
    </row>
    <row r="420" spans="1:42" ht="10.5" customHeight="1" x14ac:dyDescent="0.2">
      <c r="A420"/>
      <c r="B420"/>
      <c r="C420" s="18"/>
      <c r="D420"/>
      <c r="E420"/>
      <c r="F420"/>
      <c r="G420"/>
      <c r="H420"/>
      <c r="I420"/>
      <c r="J420"/>
      <c r="K420"/>
      <c r="L420"/>
      <c r="M420"/>
      <c r="N420"/>
      <c r="O420"/>
      <c r="Q420"/>
      <c r="T420"/>
      <c r="U420"/>
      <c r="V420"/>
      <c r="W420"/>
      <c r="X420"/>
      <c r="Y420"/>
      <c r="Z420"/>
      <c r="AA420"/>
      <c r="AB420"/>
      <c r="AC420" s="86"/>
      <c r="AJ420" s="86"/>
      <c r="AL420"/>
      <c r="AN420"/>
      <c r="AO420"/>
      <c r="AP420" s="120"/>
    </row>
    <row r="421" spans="1:42" ht="10.5" customHeight="1" x14ac:dyDescent="0.2">
      <c r="A421"/>
      <c r="B421"/>
      <c r="C421" s="18"/>
      <c r="D421"/>
      <c r="E421"/>
      <c r="F421"/>
      <c r="G421"/>
      <c r="H421"/>
      <c r="I421"/>
      <c r="J421"/>
      <c r="K421"/>
      <c r="L421"/>
      <c r="M421"/>
      <c r="N421"/>
      <c r="O421"/>
      <c r="Q421"/>
      <c r="T421"/>
      <c r="U421"/>
      <c r="V421"/>
      <c r="W421"/>
      <c r="X421"/>
      <c r="Y421"/>
      <c r="Z421"/>
      <c r="AA421"/>
      <c r="AB421"/>
      <c r="AC421" s="86"/>
      <c r="AJ421" s="86"/>
      <c r="AL421"/>
      <c r="AN421"/>
      <c r="AO421"/>
      <c r="AP421" s="120"/>
    </row>
    <row r="422" spans="1:42" ht="10.5" customHeight="1" x14ac:dyDescent="0.2">
      <c r="A422"/>
      <c r="B422"/>
      <c r="C422" s="18"/>
      <c r="D422"/>
      <c r="E422"/>
      <c r="F422"/>
      <c r="G422"/>
      <c r="H422"/>
      <c r="I422"/>
      <c r="J422"/>
      <c r="K422"/>
      <c r="L422"/>
      <c r="M422"/>
      <c r="N422"/>
      <c r="O422"/>
      <c r="Q422"/>
      <c r="T422"/>
      <c r="U422"/>
      <c r="V422"/>
      <c r="W422"/>
      <c r="X422"/>
      <c r="Y422"/>
      <c r="Z422"/>
      <c r="AA422"/>
      <c r="AB422"/>
      <c r="AL422"/>
      <c r="AN422"/>
      <c r="AO422"/>
      <c r="AP422" s="120"/>
    </row>
    <row r="423" spans="1:42" ht="10.5" customHeight="1" x14ac:dyDescent="0.2">
      <c r="A423"/>
      <c r="B423"/>
      <c r="C423" s="18"/>
      <c r="D423"/>
      <c r="E423"/>
      <c r="F423"/>
      <c r="G423"/>
      <c r="H423"/>
      <c r="I423"/>
      <c r="J423"/>
      <c r="K423"/>
      <c r="L423"/>
      <c r="M423"/>
      <c r="N423"/>
      <c r="O423"/>
      <c r="Q423"/>
      <c r="T423"/>
      <c r="U423"/>
      <c r="V423"/>
      <c r="W423"/>
      <c r="X423"/>
      <c r="Y423"/>
      <c r="Z423"/>
      <c r="AA423"/>
      <c r="AB423"/>
      <c r="AL423"/>
      <c r="AN423"/>
      <c r="AO423"/>
      <c r="AP423" s="120"/>
    </row>
    <row r="424" spans="1:42" ht="10.5" customHeight="1" x14ac:dyDescent="0.2">
      <c r="A424"/>
      <c r="B424"/>
      <c r="C424" s="18"/>
      <c r="D424"/>
      <c r="E424"/>
      <c r="F424"/>
      <c r="G424"/>
      <c r="H424"/>
      <c r="I424"/>
      <c r="J424"/>
      <c r="K424"/>
      <c r="L424"/>
      <c r="M424"/>
      <c r="N424"/>
      <c r="O424"/>
      <c r="Q424"/>
      <c r="T424"/>
      <c r="U424"/>
      <c r="V424"/>
      <c r="W424"/>
      <c r="X424"/>
      <c r="Y424"/>
      <c r="Z424"/>
      <c r="AA424"/>
      <c r="AB424"/>
      <c r="AL424"/>
      <c r="AN424"/>
      <c r="AO424"/>
      <c r="AP424" s="120"/>
    </row>
    <row r="425" spans="1:42" ht="10.5" customHeight="1" x14ac:dyDescent="0.2">
      <c r="A425"/>
      <c r="B425"/>
      <c r="C425" s="18"/>
      <c r="D425"/>
      <c r="E425"/>
      <c r="F425"/>
      <c r="G425"/>
      <c r="H425"/>
      <c r="I425"/>
      <c r="J425"/>
      <c r="K425"/>
      <c r="L425"/>
      <c r="M425"/>
      <c r="N425"/>
      <c r="O425"/>
      <c r="Q425"/>
      <c r="T425"/>
      <c r="U425"/>
      <c r="V425"/>
      <c r="W425"/>
      <c r="X425"/>
      <c r="Y425"/>
      <c r="Z425"/>
      <c r="AA425"/>
      <c r="AB425"/>
      <c r="AL425"/>
      <c r="AN425"/>
      <c r="AO425"/>
      <c r="AP425" s="120"/>
    </row>
    <row r="426" spans="1:42" ht="10.5" customHeight="1" x14ac:dyDescent="0.2">
      <c r="A426"/>
      <c r="B426"/>
      <c r="C426" s="18"/>
      <c r="D426"/>
      <c r="E426"/>
      <c r="F426"/>
      <c r="G426"/>
      <c r="H426"/>
      <c r="I426"/>
      <c r="J426"/>
      <c r="K426"/>
      <c r="L426"/>
      <c r="M426"/>
      <c r="N426"/>
      <c r="O426"/>
      <c r="Q426"/>
      <c r="T426"/>
      <c r="U426"/>
      <c r="V426"/>
      <c r="W426"/>
      <c r="X426"/>
      <c r="Y426"/>
      <c r="Z426"/>
      <c r="AA426"/>
      <c r="AB426"/>
      <c r="AC426"/>
      <c r="AE426"/>
      <c r="AF426"/>
      <c r="AG426"/>
      <c r="AH426"/>
      <c r="AI426"/>
      <c r="AJ426"/>
      <c r="AL426"/>
      <c r="AN426"/>
      <c r="AO426"/>
      <c r="AP426" s="120"/>
    </row>
    <row r="427" spans="1:42" ht="10.5" customHeight="1" x14ac:dyDescent="0.2">
      <c r="A427"/>
      <c r="B427"/>
      <c r="C427" s="18"/>
      <c r="D427"/>
      <c r="E427"/>
      <c r="F427"/>
      <c r="G427"/>
      <c r="H427"/>
      <c r="I427"/>
      <c r="J427"/>
      <c r="K427"/>
      <c r="L427"/>
      <c r="M427"/>
      <c r="N427"/>
      <c r="O427"/>
      <c r="Q427"/>
      <c r="T427"/>
      <c r="U427"/>
      <c r="V427"/>
      <c r="W427"/>
      <c r="X427"/>
      <c r="Y427"/>
      <c r="Z427"/>
      <c r="AA427"/>
      <c r="AB427"/>
      <c r="AC427"/>
      <c r="AE427"/>
      <c r="AF427"/>
      <c r="AG427"/>
      <c r="AH427"/>
      <c r="AI427"/>
      <c r="AJ427"/>
      <c r="AL427"/>
      <c r="AN427"/>
      <c r="AO427"/>
      <c r="AP427" s="120"/>
    </row>
    <row r="428" spans="1:42" ht="10.5" customHeight="1" x14ac:dyDescent="0.2">
      <c r="A428"/>
      <c r="B428"/>
      <c r="C428" s="18"/>
      <c r="D428"/>
      <c r="E428"/>
      <c r="F428"/>
      <c r="G428"/>
      <c r="H428"/>
      <c r="I428"/>
      <c r="J428"/>
      <c r="K428"/>
      <c r="L428"/>
      <c r="M428"/>
      <c r="N428"/>
      <c r="O428"/>
      <c r="Q428"/>
      <c r="T428"/>
      <c r="U428"/>
      <c r="V428"/>
      <c r="W428"/>
      <c r="X428"/>
      <c r="Y428"/>
      <c r="Z428"/>
      <c r="AA428"/>
      <c r="AB428"/>
      <c r="AC428"/>
      <c r="AE428"/>
      <c r="AF428"/>
      <c r="AG428"/>
      <c r="AH428"/>
      <c r="AI428"/>
      <c r="AJ428"/>
      <c r="AL428"/>
      <c r="AN428"/>
      <c r="AO428"/>
      <c r="AP428" s="120"/>
    </row>
    <row r="429" spans="1:42" ht="10.5" customHeight="1" x14ac:dyDescent="0.2">
      <c r="A429"/>
      <c r="B429"/>
      <c r="C429" s="18"/>
      <c r="D429"/>
      <c r="E429"/>
      <c r="F429"/>
      <c r="G429"/>
      <c r="H429"/>
      <c r="I429"/>
      <c r="J429"/>
      <c r="K429"/>
      <c r="L429"/>
      <c r="M429"/>
      <c r="N429"/>
      <c r="O429"/>
      <c r="Q429"/>
      <c r="T429"/>
      <c r="U429"/>
      <c r="V429"/>
      <c r="W429"/>
      <c r="X429"/>
      <c r="Y429"/>
      <c r="Z429"/>
      <c r="AA429"/>
      <c r="AB429"/>
      <c r="AC429"/>
      <c r="AE429"/>
      <c r="AF429"/>
      <c r="AG429"/>
      <c r="AH429"/>
      <c r="AI429"/>
      <c r="AJ429"/>
      <c r="AL429"/>
      <c r="AN429"/>
      <c r="AO429"/>
      <c r="AP429" s="120"/>
    </row>
    <row r="430" spans="1:42" ht="10.5" customHeight="1" x14ac:dyDescent="0.2">
      <c r="A430"/>
      <c r="B430"/>
      <c r="C430" s="18"/>
      <c r="D430"/>
      <c r="E430"/>
      <c r="F430"/>
      <c r="G430"/>
      <c r="H430"/>
      <c r="I430"/>
      <c r="J430"/>
      <c r="K430"/>
      <c r="L430"/>
      <c r="M430"/>
      <c r="N430"/>
      <c r="O430"/>
      <c r="Q430"/>
      <c r="T430"/>
      <c r="U430"/>
      <c r="V430"/>
      <c r="W430"/>
      <c r="X430"/>
      <c r="Y430"/>
      <c r="Z430"/>
      <c r="AA430"/>
      <c r="AB430"/>
      <c r="AC430"/>
      <c r="AE430"/>
      <c r="AF430"/>
      <c r="AG430"/>
      <c r="AH430"/>
      <c r="AI430"/>
      <c r="AJ430"/>
      <c r="AL430"/>
      <c r="AN430"/>
      <c r="AO430"/>
      <c r="AP430" s="120"/>
    </row>
    <row r="431" spans="1:42" ht="10.5" customHeight="1" x14ac:dyDescent="0.2">
      <c r="A431"/>
      <c r="B431"/>
      <c r="C431" s="18"/>
      <c r="D431"/>
      <c r="E431"/>
      <c r="F431"/>
      <c r="G431"/>
      <c r="H431"/>
      <c r="I431"/>
      <c r="J431"/>
      <c r="K431"/>
      <c r="L431"/>
      <c r="M431"/>
      <c r="N431"/>
      <c r="O431"/>
      <c r="Q431"/>
      <c r="T431"/>
      <c r="U431"/>
      <c r="V431"/>
      <c r="W431"/>
      <c r="X431"/>
      <c r="Y431"/>
      <c r="Z431"/>
      <c r="AA431"/>
      <c r="AB431"/>
      <c r="AC431"/>
      <c r="AE431"/>
      <c r="AF431"/>
      <c r="AG431"/>
      <c r="AH431"/>
      <c r="AI431"/>
      <c r="AJ431"/>
      <c r="AL431"/>
      <c r="AN431"/>
      <c r="AO431"/>
      <c r="AP431" s="120"/>
    </row>
    <row r="432" spans="1:42" ht="10.5" customHeight="1" x14ac:dyDescent="0.2">
      <c r="A432"/>
      <c r="B432"/>
      <c r="C432" s="18"/>
      <c r="D432"/>
      <c r="E432"/>
      <c r="F432"/>
      <c r="G432"/>
      <c r="H432"/>
      <c r="I432"/>
      <c r="J432"/>
      <c r="K432"/>
      <c r="L432"/>
      <c r="M432"/>
      <c r="N432"/>
      <c r="O432"/>
      <c r="Q432"/>
      <c r="T432"/>
      <c r="U432"/>
      <c r="V432"/>
      <c r="W432"/>
      <c r="X432"/>
      <c r="Y432"/>
      <c r="Z432"/>
      <c r="AA432"/>
      <c r="AB432"/>
      <c r="AC432"/>
      <c r="AE432"/>
      <c r="AF432"/>
      <c r="AG432"/>
      <c r="AH432"/>
      <c r="AI432"/>
      <c r="AJ432"/>
      <c r="AL432"/>
      <c r="AN432"/>
      <c r="AO432"/>
      <c r="AP432" s="120"/>
    </row>
    <row r="433" spans="1:42" ht="10.5" customHeight="1" x14ac:dyDescent="0.2">
      <c r="A433"/>
      <c r="B433"/>
      <c r="C433" s="18"/>
      <c r="D433"/>
      <c r="E433"/>
      <c r="F433"/>
      <c r="G433"/>
      <c r="H433"/>
      <c r="I433"/>
      <c r="J433"/>
      <c r="K433"/>
      <c r="L433"/>
      <c r="M433"/>
      <c r="N433"/>
      <c r="O433"/>
      <c r="Q433"/>
      <c r="T433"/>
      <c r="U433"/>
      <c r="V433"/>
      <c r="W433"/>
      <c r="X433"/>
      <c r="Y433"/>
      <c r="Z433"/>
      <c r="AA433"/>
      <c r="AB433"/>
      <c r="AC433"/>
      <c r="AE433"/>
      <c r="AF433"/>
      <c r="AG433"/>
      <c r="AH433"/>
      <c r="AI433"/>
      <c r="AJ433"/>
      <c r="AL433"/>
      <c r="AN433"/>
      <c r="AO433"/>
      <c r="AP433" s="120"/>
    </row>
    <row r="434" spans="1:42" ht="10.5" customHeight="1" x14ac:dyDescent="0.2">
      <c r="A434"/>
      <c r="B434"/>
      <c r="C434" s="18"/>
      <c r="D434"/>
      <c r="E434"/>
      <c r="F434"/>
      <c r="G434"/>
      <c r="H434"/>
      <c r="I434"/>
      <c r="J434"/>
      <c r="K434"/>
      <c r="L434"/>
      <c r="M434"/>
      <c r="N434"/>
      <c r="O434"/>
      <c r="Q434"/>
      <c r="T434"/>
      <c r="U434"/>
      <c r="V434"/>
      <c r="W434"/>
      <c r="X434"/>
      <c r="Y434"/>
      <c r="Z434"/>
      <c r="AA434"/>
      <c r="AB434"/>
      <c r="AC434"/>
      <c r="AE434"/>
      <c r="AF434"/>
      <c r="AG434"/>
      <c r="AH434"/>
      <c r="AI434"/>
      <c r="AJ434"/>
      <c r="AL434"/>
      <c r="AN434"/>
      <c r="AO434"/>
      <c r="AP434" s="120"/>
    </row>
    <row r="435" spans="1:42" ht="10.5" customHeight="1" x14ac:dyDescent="0.2">
      <c r="A435"/>
      <c r="B435"/>
      <c r="C435" s="18"/>
      <c r="D435"/>
      <c r="E435"/>
      <c r="F435"/>
      <c r="G435"/>
      <c r="H435"/>
      <c r="I435"/>
      <c r="J435"/>
      <c r="K435"/>
      <c r="L435"/>
      <c r="M435"/>
      <c r="N435"/>
      <c r="O435"/>
      <c r="Q435"/>
      <c r="T435"/>
      <c r="U435"/>
      <c r="V435"/>
      <c r="W435"/>
      <c r="X435"/>
      <c r="Y435"/>
      <c r="Z435"/>
      <c r="AA435"/>
      <c r="AB435"/>
      <c r="AC435"/>
      <c r="AE435"/>
      <c r="AF435"/>
      <c r="AG435"/>
      <c r="AH435"/>
      <c r="AI435"/>
      <c r="AJ435"/>
      <c r="AL435"/>
      <c r="AN435"/>
      <c r="AO435"/>
      <c r="AP435" s="120"/>
    </row>
    <row r="436" spans="1:42" ht="10.5" customHeight="1" x14ac:dyDescent="0.2">
      <c r="A436"/>
      <c r="B436"/>
      <c r="C436" s="18"/>
      <c r="D436"/>
      <c r="E436"/>
      <c r="F436"/>
      <c r="G436"/>
      <c r="H436"/>
      <c r="I436"/>
      <c r="J436"/>
      <c r="K436"/>
      <c r="L436"/>
      <c r="M436"/>
      <c r="N436"/>
      <c r="O436"/>
      <c r="Q436"/>
      <c r="T436"/>
      <c r="U436"/>
      <c r="V436"/>
      <c r="W436"/>
      <c r="X436"/>
      <c r="Y436"/>
      <c r="Z436"/>
      <c r="AA436"/>
      <c r="AB436"/>
      <c r="AC436"/>
      <c r="AE436"/>
      <c r="AF436"/>
      <c r="AG436"/>
      <c r="AH436"/>
      <c r="AI436"/>
      <c r="AJ436"/>
      <c r="AL436"/>
      <c r="AN436"/>
      <c r="AO436"/>
      <c r="AP436" s="120"/>
    </row>
    <row r="437" spans="1:42" ht="10.5" customHeight="1" x14ac:dyDescent="0.2">
      <c r="A437"/>
      <c r="B437"/>
      <c r="C437" s="18"/>
      <c r="D437"/>
      <c r="E437"/>
      <c r="F437"/>
      <c r="G437"/>
      <c r="H437"/>
      <c r="I437"/>
      <c r="J437"/>
      <c r="K437"/>
      <c r="L437"/>
      <c r="M437"/>
      <c r="N437"/>
      <c r="O437"/>
      <c r="Q437"/>
      <c r="T437"/>
      <c r="U437"/>
      <c r="V437"/>
      <c r="W437"/>
      <c r="X437"/>
      <c r="Y437"/>
      <c r="Z437"/>
      <c r="AA437"/>
      <c r="AB437"/>
      <c r="AC437"/>
      <c r="AE437"/>
      <c r="AF437"/>
      <c r="AG437"/>
      <c r="AH437"/>
      <c r="AI437"/>
      <c r="AJ437"/>
      <c r="AL437"/>
      <c r="AN437"/>
      <c r="AO437"/>
      <c r="AP437" s="120"/>
    </row>
    <row r="438" spans="1:42" ht="10.5" customHeight="1" x14ac:dyDescent="0.2">
      <c r="A438"/>
      <c r="B438"/>
      <c r="C438" s="18"/>
      <c r="D438"/>
      <c r="E438"/>
      <c r="F438"/>
      <c r="G438"/>
      <c r="H438"/>
      <c r="I438"/>
      <c r="J438"/>
      <c r="K438"/>
      <c r="L438"/>
      <c r="M438"/>
      <c r="N438"/>
      <c r="O438"/>
      <c r="Q438"/>
      <c r="T438"/>
      <c r="U438"/>
      <c r="V438"/>
      <c r="W438"/>
      <c r="X438"/>
      <c r="Y438"/>
      <c r="Z438"/>
      <c r="AA438"/>
      <c r="AB438"/>
      <c r="AC438"/>
      <c r="AE438"/>
      <c r="AF438"/>
      <c r="AG438"/>
      <c r="AH438"/>
      <c r="AI438"/>
      <c r="AJ438"/>
      <c r="AL438"/>
      <c r="AN438"/>
      <c r="AO438"/>
      <c r="AP438" s="120"/>
    </row>
    <row r="439" spans="1:42" ht="10.5" customHeight="1" x14ac:dyDescent="0.2">
      <c r="A439"/>
      <c r="B439"/>
      <c r="C439" s="18"/>
      <c r="D439"/>
      <c r="E439"/>
      <c r="F439"/>
      <c r="G439"/>
      <c r="H439"/>
      <c r="I439"/>
      <c r="J439"/>
      <c r="K439"/>
      <c r="L439"/>
      <c r="M439"/>
      <c r="N439"/>
      <c r="O439"/>
      <c r="Q439"/>
      <c r="T439"/>
      <c r="U439"/>
      <c r="V439"/>
      <c r="W439"/>
      <c r="X439"/>
      <c r="Y439"/>
      <c r="Z439"/>
      <c r="AA439"/>
      <c r="AB439"/>
      <c r="AC439"/>
      <c r="AE439"/>
      <c r="AF439"/>
      <c r="AG439"/>
      <c r="AH439"/>
      <c r="AI439"/>
      <c r="AJ439"/>
      <c r="AL439"/>
      <c r="AN439"/>
      <c r="AO439"/>
      <c r="AP439" s="120"/>
    </row>
    <row r="440" spans="1:42" ht="10.5" customHeight="1" x14ac:dyDescent="0.2">
      <c r="A440"/>
      <c r="B440"/>
      <c r="C440" s="18"/>
      <c r="D440"/>
      <c r="E440"/>
      <c r="F440"/>
      <c r="G440"/>
      <c r="H440"/>
      <c r="I440"/>
      <c r="J440"/>
      <c r="K440"/>
      <c r="L440"/>
      <c r="M440"/>
      <c r="N440"/>
      <c r="O440"/>
      <c r="Q440"/>
      <c r="T440"/>
      <c r="U440"/>
      <c r="V440"/>
      <c r="W440"/>
      <c r="X440"/>
      <c r="Y440"/>
      <c r="Z440"/>
      <c r="AA440"/>
      <c r="AB440"/>
      <c r="AC440"/>
      <c r="AE440"/>
      <c r="AF440"/>
      <c r="AG440"/>
      <c r="AH440"/>
      <c r="AI440"/>
      <c r="AJ440"/>
      <c r="AL440"/>
      <c r="AN440"/>
      <c r="AO440"/>
      <c r="AP440" s="120"/>
    </row>
    <row r="441" spans="1:42" ht="10.5" customHeight="1" x14ac:dyDescent="0.2">
      <c r="A441"/>
      <c r="B441"/>
      <c r="C441" s="18"/>
      <c r="D441"/>
      <c r="E441"/>
      <c r="F441"/>
      <c r="G441"/>
      <c r="H441"/>
      <c r="I441"/>
      <c r="J441"/>
      <c r="K441"/>
      <c r="L441"/>
      <c r="M441"/>
      <c r="N441"/>
      <c r="O441"/>
      <c r="Q441"/>
      <c r="T441"/>
      <c r="U441"/>
      <c r="V441"/>
      <c r="W441"/>
      <c r="X441"/>
      <c r="Y441"/>
      <c r="Z441"/>
      <c r="AA441"/>
      <c r="AB441"/>
      <c r="AC441"/>
      <c r="AE441"/>
      <c r="AF441"/>
      <c r="AG441"/>
      <c r="AH441"/>
      <c r="AI441"/>
      <c r="AJ441"/>
      <c r="AL441"/>
      <c r="AN441"/>
      <c r="AO441"/>
      <c r="AP441" s="120"/>
    </row>
    <row r="442" spans="1:42" ht="10.5" customHeight="1" x14ac:dyDescent="0.2">
      <c r="A442"/>
      <c r="B442"/>
      <c r="C442" s="18"/>
      <c r="D442"/>
      <c r="E442"/>
      <c r="F442"/>
      <c r="G442"/>
      <c r="H442"/>
      <c r="I442"/>
      <c r="J442"/>
      <c r="K442"/>
      <c r="L442"/>
      <c r="M442"/>
      <c r="N442"/>
      <c r="O442"/>
      <c r="Q442"/>
      <c r="T442"/>
      <c r="U442"/>
      <c r="V442"/>
      <c r="W442"/>
      <c r="X442"/>
      <c r="Y442"/>
      <c r="Z442"/>
      <c r="AA442"/>
      <c r="AB442"/>
      <c r="AC442"/>
      <c r="AE442"/>
      <c r="AF442"/>
      <c r="AG442"/>
      <c r="AH442"/>
      <c r="AI442"/>
      <c r="AJ442"/>
      <c r="AL442"/>
      <c r="AN442"/>
      <c r="AO442"/>
      <c r="AP442" s="120"/>
    </row>
    <row r="443" spans="1:42" ht="10.5" customHeight="1" x14ac:dyDescent="0.2">
      <c r="A443"/>
      <c r="B443"/>
      <c r="C443" s="18"/>
      <c r="D443"/>
      <c r="E443"/>
      <c r="F443"/>
      <c r="G443"/>
      <c r="H443"/>
      <c r="I443"/>
      <c r="J443"/>
      <c r="K443"/>
      <c r="L443"/>
      <c r="M443"/>
      <c r="N443"/>
      <c r="O443"/>
      <c r="Q443"/>
      <c r="T443"/>
      <c r="U443"/>
      <c r="V443"/>
      <c r="W443"/>
      <c r="X443"/>
      <c r="Y443"/>
      <c r="Z443"/>
      <c r="AA443"/>
      <c r="AB443"/>
      <c r="AC443"/>
      <c r="AE443"/>
      <c r="AF443"/>
      <c r="AG443"/>
      <c r="AH443"/>
      <c r="AI443"/>
      <c r="AJ443"/>
      <c r="AL443"/>
      <c r="AN443"/>
      <c r="AO443"/>
      <c r="AP443" s="120"/>
    </row>
    <row r="444" spans="1:42" ht="10.5" customHeight="1" x14ac:dyDescent="0.2">
      <c r="A444"/>
      <c r="B444"/>
      <c r="C444" s="18"/>
      <c r="D444"/>
      <c r="E444"/>
      <c r="F444"/>
      <c r="G444"/>
      <c r="H444"/>
      <c r="I444"/>
      <c r="J444"/>
      <c r="K444"/>
      <c r="L444"/>
      <c r="M444"/>
      <c r="N444"/>
      <c r="O444"/>
      <c r="Q444"/>
      <c r="T444"/>
      <c r="U444"/>
      <c r="V444"/>
      <c r="W444"/>
      <c r="X444"/>
      <c r="Y444"/>
      <c r="Z444"/>
      <c r="AA444"/>
      <c r="AB444"/>
      <c r="AC444"/>
      <c r="AE444"/>
      <c r="AF444"/>
      <c r="AG444"/>
      <c r="AH444"/>
      <c r="AI444"/>
      <c r="AJ444"/>
      <c r="AL444"/>
      <c r="AN444"/>
      <c r="AO444"/>
      <c r="AP444" s="120"/>
    </row>
    <row r="445" spans="1:42" ht="10.5" customHeight="1" x14ac:dyDescent="0.2">
      <c r="A445"/>
      <c r="B445"/>
      <c r="C445" s="18"/>
      <c r="D445"/>
      <c r="E445"/>
      <c r="F445"/>
      <c r="G445"/>
      <c r="H445"/>
      <c r="I445"/>
      <c r="J445"/>
      <c r="K445"/>
      <c r="L445"/>
      <c r="M445"/>
      <c r="N445"/>
      <c r="O445"/>
      <c r="Q445"/>
      <c r="T445"/>
      <c r="U445"/>
      <c r="V445"/>
      <c r="W445"/>
      <c r="X445"/>
      <c r="Y445"/>
      <c r="Z445"/>
      <c r="AA445"/>
      <c r="AB445"/>
      <c r="AC445"/>
      <c r="AE445"/>
      <c r="AF445"/>
      <c r="AG445"/>
      <c r="AH445"/>
      <c r="AI445"/>
      <c r="AJ445"/>
      <c r="AL445"/>
      <c r="AN445"/>
      <c r="AO445"/>
      <c r="AP445" s="120"/>
    </row>
    <row r="446" spans="1:42" ht="10.5" customHeight="1" x14ac:dyDescent="0.2">
      <c r="A446"/>
      <c r="B446"/>
      <c r="C446" s="18"/>
      <c r="D446"/>
      <c r="E446"/>
      <c r="F446"/>
      <c r="G446"/>
      <c r="H446"/>
      <c r="I446"/>
      <c r="J446"/>
      <c r="K446"/>
      <c r="L446"/>
      <c r="M446"/>
      <c r="N446"/>
      <c r="O446"/>
      <c r="Q446"/>
      <c r="T446"/>
      <c r="U446"/>
      <c r="V446"/>
      <c r="W446"/>
      <c r="X446"/>
      <c r="Y446"/>
      <c r="Z446"/>
      <c r="AA446"/>
      <c r="AB446"/>
      <c r="AC446"/>
      <c r="AE446"/>
      <c r="AF446"/>
      <c r="AG446"/>
      <c r="AH446"/>
      <c r="AI446"/>
      <c r="AJ446"/>
      <c r="AL446"/>
      <c r="AN446"/>
      <c r="AO446"/>
      <c r="AP446" s="120"/>
    </row>
    <row r="447" spans="1:42" ht="10.5" customHeight="1" x14ac:dyDescent="0.2">
      <c r="A447"/>
      <c r="B447"/>
      <c r="C447" s="18"/>
      <c r="D447"/>
      <c r="E447"/>
      <c r="F447"/>
      <c r="G447"/>
      <c r="H447"/>
      <c r="I447"/>
      <c r="J447"/>
      <c r="K447"/>
      <c r="L447"/>
      <c r="M447"/>
      <c r="N447"/>
      <c r="O447"/>
      <c r="Q447"/>
      <c r="T447"/>
      <c r="U447"/>
      <c r="V447"/>
      <c r="W447"/>
      <c r="X447"/>
      <c r="Y447"/>
      <c r="Z447"/>
      <c r="AA447"/>
      <c r="AB447"/>
      <c r="AC447"/>
      <c r="AE447"/>
      <c r="AF447"/>
      <c r="AG447"/>
      <c r="AH447"/>
      <c r="AI447"/>
      <c r="AJ447"/>
      <c r="AL447"/>
      <c r="AN447"/>
      <c r="AO447"/>
      <c r="AP447" s="120"/>
    </row>
    <row r="448" spans="1:42" ht="10.5" customHeight="1" x14ac:dyDescent="0.2">
      <c r="A448"/>
      <c r="B448"/>
      <c r="C448" s="18"/>
      <c r="D448"/>
      <c r="E448"/>
      <c r="F448"/>
      <c r="G448"/>
      <c r="H448"/>
      <c r="I448"/>
      <c r="J448"/>
      <c r="K448"/>
      <c r="L448"/>
      <c r="M448"/>
      <c r="N448"/>
      <c r="O448"/>
      <c r="Q448"/>
      <c r="T448"/>
      <c r="U448"/>
      <c r="V448"/>
      <c r="W448"/>
      <c r="X448"/>
      <c r="Y448"/>
      <c r="Z448"/>
      <c r="AA448"/>
      <c r="AB448"/>
      <c r="AC448"/>
      <c r="AE448"/>
      <c r="AF448"/>
      <c r="AG448"/>
      <c r="AH448"/>
      <c r="AI448"/>
      <c r="AJ448"/>
      <c r="AL448"/>
      <c r="AN448"/>
      <c r="AO448"/>
      <c r="AP448" s="120"/>
    </row>
    <row r="449" spans="1:42" ht="10.5" customHeight="1" x14ac:dyDescent="0.2">
      <c r="A449"/>
      <c r="B449"/>
      <c r="C449" s="18"/>
      <c r="D449"/>
      <c r="E449"/>
      <c r="F449"/>
      <c r="G449"/>
      <c r="H449"/>
      <c r="I449"/>
      <c r="J449"/>
      <c r="K449"/>
      <c r="L449"/>
      <c r="M449"/>
      <c r="N449"/>
      <c r="O449"/>
      <c r="Q449"/>
      <c r="T449"/>
      <c r="U449"/>
      <c r="V449"/>
      <c r="W449"/>
      <c r="X449"/>
      <c r="Y449"/>
      <c r="Z449"/>
      <c r="AA449"/>
      <c r="AB449"/>
      <c r="AC449"/>
      <c r="AE449"/>
      <c r="AF449"/>
      <c r="AG449"/>
      <c r="AH449"/>
      <c r="AI449"/>
      <c r="AJ449"/>
      <c r="AL449"/>
      <c r="AN449"/>
      <c r="AO449"/>
      <c r="AP449" s="120"/>
    </row>
    <row r="450" spans="1:42" ht="10.5" customHeight="1" x14ac:dyDescent="0.2">
      <c r="A450"/>
      <c r="B450"/>
      <c r="C450" s="18"/>
      <c r="D450"/>
      <c r="E450"/>
      <c r="F450"/>
      <c r="G450"/>
      <c r="H450"/>
      <c r="I450"/>
      <c r="J450"/>
      <c r="K450"/>
      <c r="L450"/>
      <c r="M450"/>
      <c r="N450"/>
      <c r="O450"/>
      <c r="Q450"/>
      <c r="T450"/>
      <c r="U450"/>
      <c r="V450"/>
      <c r="W450"/>
      <c r="X450"/>
      <c r="Y450"/>
      <c r="Z450"/>
      <c r="AA450"/>
      <c r="AB450"/>
      <c r="AC450"/>
      <c r="AE450"/>
      <c r="AF450"/>
      <c r="AG450"/>
      <c r="AH450"/>
      <c r="AI450"/>
      <c r="AJ450"/>
      <c r="AL450"/>
      <c r="AN450"/>
      <c r="AO450"/>
      <c r="AP450" s="120"/>
    </row>
    <row r="451" spans="1:42" ht="10.5" customHeight="1" x14ac:dyDescent="0.2">
      <c r="A451"/>
      <c r="B451"/>
      <c r="C451" s="18"/>
      <c r="D451"/>
      <c r="E451"/>
      <c r="F451"/>
      <c r="G451"/>
      <c r="H451"/>
      <c r="I451"/>
      <c r="J451"/>
      <c r="K451"/>
      <c r="L451"/>
      <c r="M451"/>
      <c r="N451"/>
      <c r="O451"/>
      <c r="Q451"/>
      <c r="T451"/>
      <c r="U451"/>
      <c r="V451"/>
      <c r="W451"/>
      <c r="X451"/>
      <c r="Y451"/>
      <c r="Z451"/>
      <c r="AA451"/>
      <c r="AB451"/>
      <c r="AC451"/>
      <c r="AE451"/>
      <c r="AF451"/>
      <c r="AG451"/>
      <c r="AH451"/>
      <c r="AI451"/>
      <c r="AJ451"/>
      <c r="AL451"/>
      <c r="AN451"/>
      <c r="AO451"/>
      <c r="AP451" s="120"/>
    </row>
    <row r="452" spans="1:42" ht="10.5" customHeight="1" x14ac:dyDescent="0.2">
      <c r="A452"/>
      <c r="B452"/>
      <c r="C452" s="18"/>
      <c r="D452"/>
      <c r="E452"/>
      <c r="F452"/>
      <c r="G452"/>
      <c r="H452"/>
      <c r="I452"/>
      <c r="J452"/>
      <c r="K452"/>
      <c r="L452"/>
      <c r="M452"/>
      <c r="N452"/>
      <c r="O452"/>
      <c r="Q452"/>
      <c r="T452"/>
      <c r="U452"/>
      <c r="V452"/>
      <c r="W452"/>
      <c r="X452"/>
      <c r="Y452"/>
      <c r="Z452"/>
      <c r="AA452"/>
      <c r="AB452"/>
      <c r="AC452"/>
      <c r="AE452"/>
      <c r="AF452"/>
      <c r="AG452"/>
      <c r="AH452"/>
      <c r="AI452"/>
      <c r="AJ452"/>
      <c r="AL452"/>
      <c r="AN452"/>
      <c r="AO452"/>
      <c r="AP452" s="120"/>
    </row>
    <row r="453" spans="1:42" ht="10.5" customHeight="1" x14ac:dyDescent="0.2">
      <c r="A453"/>
      <c r="B453"/>
      <c r="C453" s="18"/>
      <c r="D453"/>
      <c r="E453"/>
      <c r="F453"/>
      <c r="G453"/>
      <c r="H453"/>
      <c r="I453"/>
      <c r="J453"/>
      <c r="K453"/>
      <c r="L453"/>
      <c r="M453"/>
      <c r="N453"/>
      <c r="O453"/>
      <c r="Q453"/>
      <c r="T453"/>
      <c r="U453"/>
      <c r="V453"/>
      <c r="W453"/>
      <c r="X453"/>
      <c r="Y453"/>
      <c r="Z453"/>
      <c r="AA453"/>
      <c r="AB453"/>
      <c r="AC453"/>
      <c r="AE453"/>
      <c r="AF453"/>
      <c r="AG453"/>
      <c r="AH453"/>
      <c r="AI453"/>
      <c r="AJ453"/>
      <c r="AL453"/>
      <c r="AN453"/>
      <c r="AO453"/>
      <c r="AP453" s="120"/>
    </row>
    <row r="454" spans="1:42" ht="10.5" customHeight="1" x14ac:dyDescent="0.2">
      <c r="A454"/>
      <c r="B454"/>
      <c r="C454" s="18"/>
      <c r="D454"/>
      <c r="E454"/>
      <c r="F454"/>
      <c r="G454"/>
      <c r="H454"/>
      <c r="I454"/>
      <c r="J454"/>
      <c r="K454"/>
      <c r="L454"/>
      <c r="M454"/>
      <c r="N454"/>
      <c r="O454"/>
      <c r="Q454"/>
      <c r="T454"/>
      <c r="U454"/>
      <c r="V454"/>
      <c r="W454"/>
      <c r="X454"/>
      <c r="Y454"/>
      <c r="Z454"/>
      <c r="AA454"/>
      <c r="AB454"/>
      <c r="AC454"/>
      <c r="AE454"/>
      <c r="AF454"/>
      <c r="AG454"/>
      <c r="AH454"/>
      <c r="AI454"/>
      <c r="AJ454"/>
      <c r="AL454"/>
      <c r="AN454"/>
      <c r="AO454"/>
      <c r="AP454" s="120"/>
    </row>
    <row r="455" spans="1:42" ht="10.5" customHeight="1" x14ac:dyDescent="0.2">
      <c r="A455"/>
      <c r="B455"/>
      <c r="C455" s="18"/>
      <c r="D455"/>
      <c r="E455"/>
      <c r="F455"/>
      <c r="G455"/>
      <c r="H455"/>
      <c r="I455"/>
      <c r="J455"/>
      <c r="K455"/>
      <c r="L455"/>
      <c r="M455"/>
      <c r="N455"/>
      <c r="O455"/>
      <c r="Q455"/>
      <c r="T455"/>
      <c r="U455"/>
      <c r="V455"/>
      <c r="W455"/>
      <c r="X455"/>
      <c r="Y455"/>
      <c r="Z455"/>
      <c r="AA455"/>
      <c r="AB455"/>
      <c r="AC455"/>
      <c r="AE455"/>
      <c r="AF455"/>
      <c r="AG455"/>
      <c r="AH455"/>
      <c r="AI455"/>
      <c r="AJ455"/>
      <c r="AL455"/>
      <c r="AN455"/>
      <c r="AO455"/>
      <c r="AP455" s="120"/>
    </row>
    <row r="456" spans="1:42" ht="10.5" customHeight="1" x14ac:dyDescent="0.2">
      <c r="A456"/>
      <c r="B456"/>
      <c r="C456" s="18"/>
      <c r="D456"/>
      <c r="E456"/>
      <c r="F456"/>
      <c r="G456"/>
      <c r="H456"/>
      <c r="I456"/>
      <c r="J456"/>
      <c r="K456"/>
      <c r="L456"/>
      <c r="M456"/>
      <c r="N456"/>
      <c r="O456"/>
      <c r="Q456"/>
      <c r="T456"/>
      <c r="U456"/>
      <c r="V456"/>
      <c r="W456"/>
      <c r="X456"/>
      <c r="Y456"/>
      <c r="Z456"/>
      <c r="AA456"/>
      <c r="AB456"/>
      <c r="AC456"/>
      <c r="AE456"/>
      <c r="AF456"/>
      <c r="AG456"/>
      <c r="AH456"/>
      <c r="AI456"/>
      <c r="AJ456"/>
      <c r="AL456"/>
      <c r="AN456"/>
      <c r="AO456"/>
      <c r="AP456" s="120"/>
    </row>
    <row r="457" spans="1:42" ht="10.5" customHeight="1" x14ac:dyDescent="0.2">
      <c r="A457"/>
      <c r="B457"/>
      <c r="C457" s="18"/>
      <c r="D457"/>
      <c r="E457"/>
      <c r="F457"/>
      <c r="G457"/>
      <c r="H457"/>
      <c r="I457"/>
      <c r="J457"/>
      <c r="K457"/>
      <c r="L457"/>
      <c r="M457"/>
      <c r="N457"/>
      <c r="O457"/>
      <c r="Q457"/>
      <c r="T457"/>
      <c r="U457"/>
      <c r="V457"/>
      <c r="W457"/>
      <c r="X457"/>
      <c r="Y457"/>
      <c r="Z457"/>
      <c r="AA457"/>
      <c r="AB457"/>
      <c r="AC457"/>
      <c r="AE457"/>
      <c r="AF457"/>
      <c r="AG457"/>
      <c r="AH457"/>
      <c r="AI457"/>
      <c r="AJ457"/>
      <c r="AL457"/>
      <c r="AN457"/>
      <c r="AO457"/>
      <c r="AP457" s="120"/>
    </row>
    <row r="458" spans="1:42" ht="10.5" customHeight="1" x14ac:dyDescent="0.2">
      <c r="A458"/>
      <c r="B458"/>
      <c r="C458" s="18"/>
      <c r="D458"/>
      <c r="E458"/>
      <c r="F458"/>
      <c r="G458"/>
      <c r="H458"/>
      <c r="I458"/>
      <c r="J458"/>
      <c r="K458"/>
      <c r="L458"/>
      <c r="M458"/>
      <c r="N458"/>
      <c r="O458"/>
      <c r="Q458"/>
      <c r="T458"/>
      <c r="U458"/>
      <c r="V458"/>
      <c r="W458"/>
      <c r="X458"/>
      <c r="Y458"/>
      <c r="Z458"/>
      <c r="AA458"/>
      <c r="AB458"/>
      <c r="AC458"/>
      <c r="AE458"/>
      <c r="AF458"/>
      <c r="AG458"/>
      <c r="AH458"/>
      <c r="AI458"/>
      <c r="AJ458"/>
      <c r="AL458"/>
      <c r="AN458"/>
      <c r="AO458"/>
      <c r="AP458" s="120"/>
    </row>
    <row r="459" spans="1:42" ht="10.5" customHeight="1" x14ac:dyDescent="0.2">
      <c r="A459"/>
      <c r="B459"/>
      <c r="C459" s="18"/>
      <c r="D459"/>
      <c r="E459"/>
      <c r="F459"/>
      <c r="G459"/>
      <c r="H459"/>
      <c r="I459"/>
      <c r="J459"/>
      <c r="K459"/>
      <c r="L459"/>
      <c r="M459"/>
      <c r="N459"/>
      <c r="O459"/>
      <c r="Q459"/>
      <c r="T459"/>
      <c r="U459"/>
      <c r="V459"/>
      <c r="W459"/>
      <c r="X459"/>
      <c r="Y459"/>
      <c r="Z459"/>
      <c r="AA459"/>
      <c r="AB459"/>
      <c r="AC459"/>
      <c r="AE459"/>
      <c r="AF459"/>
      <c r="AG459"/>
      <c r="AH459"/>
      <c r="AI459"/>
      <c r="AJ459"/>
      <c r="AL459"/>
      <c r="AN459"/>
      <c r="AO459"/>
      <c r="AP459" s="120"/>
    </row>
    <row r="460" spans="1:42" ht="10.5" customHeight="1" x14ac:dyDescent="0.2">
      <c r="A460"/>
      <c r="B460"/>
      <c r="C460" s="18"/>
      <c r="D460"/>
      <c r="E460"/>
      <c r="F460"/>
      <c r="G460"/>
      <c r="H460"/>
      <c r="I460"/>
      <c r="J460"/>
      <c r="K460"/>
      <c r="L460"/>
      <c r="M460"/>
      <c r="N460"/>
      <c r="O460"/>
      <c r="Q460"/>
      <c r="T460"/>
      <c r="U460"/>
      <c r="V460"/>
      <c r="W460"/>
      <c r="X460"/>
      <c r="Y460"/>
      <c r="Z460"/>
      <c r="AA460"/>
      <c r="AB460"/>
      <c r="AC460"/>
      <c r="AE460"/>
      <c r="AF460"/>
      <c r="AG460"/>
      <c r="AH460"/>
      <c r="AI460"/>
      <c r="AJ460"/>
      <c r="AL460"/>
      <c r="AN460"/>
      <c r="AO460"/>
      <c r="AP460" s="120"/>
    </row>
    <row r="461" spans="1:42" ht="10.5" customHeight="1" x14ac:dyDescent="0.2">
      <c r="A461"/>
      <c r="B461"/>
      <c r="C461" s="18"/>
      <c r="D461"/>
      <c r="E461"/>
      <c r="F461"/>
      <c r="G461"/>
      <c r="H461"/>
      <c r="I461"/>
      <c r="J461"/>
      <c r="K461"/>
      <c r="L461"/>
      <c r="M461"/>
      <c r="N461"/>
      <c r="O461"/>
      <c r="Q461"/>
      <c r="T461"/>
      <c r="U461"/>
      <c r="V461"/>
      <c r="W461"/>
      <c r="X461"/>
      <c r="Y461"/>
      <c r="Z461"/>
      <c r="AA461"/>
      <c r="AB461"/>
      <c r="AC461"/>
      <c r="AE461"/>
      <c r="AF461"/>
      <c r="AG461"/>
      <c r="AH461"/>
      <c r="AI461"/>
      <c r="AJ461"/>
      <c r="AL461"/>
      <c r="AN461"/>
      <c r="AO461"/>
      <c r="AP461" s="120"/>
    </row>
    <row r="462" spans="1:42" ht="10.5" customHeight="1" x14ac:dyDescent="0.2">
      <c r="A462"/>
      <c r="B462"/>
      <c r="C462" s="18"/>
      <c r="D462"/>
      <c r="E462"/>
      <c r="F462"/>
      <c r="G462"/>
      <c r="H462"/>
      <c r="I462"/>
      <c r="J462"/>
      <c r="K462"/>
      <c r="L462"/>
      <c r="M462"/>
      <c r="N462"/>
      <c r="O462"/>
      <c r="Q462"/>
      <c r="T462"/>
      <c r="U462"/>
      <c r="V462"/>
      <c r="W462"/>
      <c r="X462"/>
      <c r="Y462"/>
      <c r="Z462"/>
      <c r="AA462"/>
      <c r="AB462"/>
      <c r="AC462"/>
      <c r="AE462"/>
      <c r="AF462"/>
      <c r="AG462"/>
      <c r="AH462"/>
      <c r="AI462"/>
      <c r="AJ462"/>
      <c r="AL462"/>
      <c r="AN462"/>
      <c r="AO462"/>
      <c r="AP462" s="120"/>
    </row>
    <row r="463" spans="1:42" ht="10.5" customHeight="1" x14ac:dyDescent="0.2">
      <c r="A463"/>
      <c r="B463"/>
      <c r="C463" s="18"/>
      <c r="D463"/>
      <c r="E463"/>
      <c r="F463"/>
      <c r="G463"/>
      <c r="H463"/>
      <c r="I463"/>
      <c r="J463"/>
      <c r="K463"/>
      <c r="L463"/>
      <c r="M463"/>
      <c r="N463"/>
      <c r="O463"/>
      <c r="Q463"/>
      <c r="T463"/>
      <c r="U463"/>
      <c r="V463"/>
      <c r="W463"/>
      <c r="X463"/>
      <c r="Y463"/>
      <c r="Z463"/>
      <c r="AA463"/>
      <c r="AB463"/>
      <c r="AC463"/>
      <c r="AE463"/>
      <c r="AF463"/>
      <c r="AG463"/>
      <c r="AH463"/>
      <c r="AI463"/>
      <c r="AJ463"/>
      <c r="AL463"/>
      <c r="AN463"/>
      <c r="AO463"/>
      <c r="AP463" s="120"/>
    </row>
    <row r="464" spans="1:42" ht="10.5" customHeight="1" x14ac:dyDescent="0.2">
      <c r="A464"/>
      <c r="B464"/>
      <c r="C464" s="18"/>
      <c r="D464"/>
      <c r="E464"/>
      <c r="F464"/>
      <c r="G464"/>
      <c r="H464"/>
      <c r="I464"/>
      <c r="J464"/>
      <c r="K464"/>
      <c r="L464"/>
      <c r="M464"/>
      <c r="N464"/>
      <c r="O464"/>
      <c r="Q464"/>
      <c r="T464"/>
      <c r="U464"/>
      <c r="V464"/>
      <c r="W464"/>
      <c r="X464"/>
      <c r="Y464"/>
      <c r="Z464"/>
      <c r="AA464"/>
      <c r="AB464"/>
      <c r="AC464"/>
      <c r="AE464"/>
      <c r="AF464"/>
      <c r="AG464"/>
      <c r="AH464"/>
      <c r="AI464"/>
      <c r="AJ464"/>
      <c r="AL464"/>
      <c r="AN464"/>
      <c r="AO464"/>
      <c r="AP464" s="120"/>
    </row>
    <row r="465" spans="1:42" ht="10.5" customHeight="1" x14ac:dyDescent="0.2">
      <c r="A465"/>
      <c r="B465"/>
      <c r="C465" s="18"/>
      <c r="D465"/>
      <c r="E465"/>
      <c r="F465"/>
      <c r="G465"/>
      <c r="H465"/>
      <c r="I465"/>
      <c r="J465"/>
      <c r="K465"/>
      <c r="L465"/>
      <c r="M465"/>
      <c r="N465"/>
      <c r="O465"/>
      <c r="Q465"/>
      <c r="T465"/>
      <c r="U465"/>
      <c r="V465"/>
      <c r="W465"/>
      <c r="X465"/>
      <c r="Y465"/>
      <c r="Z465"/>
      <c r="AA465"/>
      <c r="AB465"/>
      <c r="AC465"/>
      <c r="AE465"/>
      <c r="AF465"/>
      <c r="AG465"/>
      <c r="AH465"/>
      <c r="AI465"/>
      <c r="AJ465"/>
      <c r="AL465"/>
      <c r="AN465"/>
      <c r="AO465"/>
      <c r="AP465" s="120"/>
    </row>
    <row r="466" spans="1:42" ht="10.5" customHeight="1" x14ac:dyDescent="0.2">
      <c r="A466"/>
      <c r="B466"/>
      <c r="C466" s="18"/>
      <c r="D466"/>
      <c r="E466"/>
      <c r="F466"/>
      <c r="G466"/>
      <c r="H466"/>
      <c r="I466"/>
      <c r="J466"/>
      <c r="K466"/>
      <c r="L466"/>
      <c r="M466"/>
      <c r="N466"/>
      <c r="O466"/>
      <c r="Q466"/>
      <c r="T466"/>
      <c r="U466"/>
      <c r="V466"/>
      <c r="W466"/>
      <c r="X466"/>
      <c r="Y466"/>
      <c r="Z466"/>
      <c r="AA466"/>
      <c r="AB466"/>
      <c r="AC466"/>
      <c r="AE466"/>
      <c r="AF466"/>
      <c r="AG466"/>
      <c r="AH466"/>
      <c r="AI466"/>
      <c r="AJ466"/>
      <c r="AL466"/>
      <c r="AN466"/>
      <c r="AO466"/>
      <c r="AP466" s="120"/>
    </row>
    <row r="467" spans="1:42" ht="10.5" customHeight="1" x14ac:dyDescent="0.2">
      <c r="A467"/>
      <c r="B467"/>
      <c r="C467" s="18"/>
      <c r="D467"/>
      <c r="E467"/>
      <c r="F467"/>
      <c r="G467"/>
      <c r="H467"/>
      <c r="I467"/>
      <c r="J467"/>
      <c r="K467"/>
      <c r="L467"/>
      <c r="M467"/>
      <c r="N467"/>
      <c r="O467"/>
      <c r="Q467"/>
      <c r="T467"/>
      <c r="U467"/>
      <c r="V467"/>
      <c r="W467"/>
      <c r="X467"/>
      <c r="Y467"/>
      <c r="Z467"/>
      <c r="AA467"/>
      <c r="AB467"/>
      <c r="AC467"/>
      <c r="AE467"/>
      <c r="AF467"/>
      <c r="AG467"/>
      <c r="AH467"/>
      <c r="AI467"/>
      <c r="AJ467"/>
      <c r="AL467"/>
      <c r="AN467"/>
      <c r="AO467"/>
      <c r="AP467" s="120"/>
    </row>
    <row r="468" spans="1:42" ht="10.5" customHeight="1" x14ac:dyDescent="0.2">
      <c r="A468"/>
      <c r="B468"/>
      <c r="C468" s="18"/>
      <c r="D468"/>
      <c r="E468"/>
      <c r="F468"/>
      <c r="G468"/>
      <c r="H468"/>
      <c r="I468"/>
      <c r="J468"/>
      <c r="K468"/>
      <c r="L468"/>
      <c r="M468"/>
      <c r="N468"/>
      <c r="O468"/>
      <c r="Q468"/>
      <c r="T468"/>
      <c r="U468"/>
      <c r="V468"/>
      <c r="W468"/>
      <c r="X468"/>
      <c r="Y468"/>
      <c r="Z468"/>
      <c r="AA468"/>
      <c r="AB468"/>
      <c r="AC468"/>
      <c r="AE468"/>
      <c r="AF468"/>
      <c r="AG468"/>
      <c r="AH468"/>
      <c r="AI468"/>
      <c r="AJ468"/>
      <c r="AL468"/>
      <c r="AN468"/>
      <c r="AO468"/>
      <c r="AP468" s="120"/>
    </row>
    <row r="469" spans="1:42" ht="10.5" customHeight="1" x14ac:dyDescent="0.2">
      <c r="A469"/>
      <c r="B469"/>
      <c r="C469" s="18"/>
      <c r="D469"/>
      <c r="E469"/>
      <c r="F469"/>
      <c r="G469"/>
      <c r="H469"/>
      <c r="I469"/>
      <c r="J469"/>
      <c r="K469"/>
      <c r="L469"/>
      <c r="M469"/>
      <c r="N469"/>
      <c r="O469"/>
      <c r="Q469"/>
      <c r="T469"/>
      <c r="U469"/>
      <c r="V469"/>
      <c r="W469"/>
      <c r="X469"/>
      <c r="Y469"/>
      <c r="Z469"/>
      <c r="AA469"/>
      <c r="AB469"/>
      <c r="AC469"/>
      <c r="AE469"/>
      <c r="AF469"/>
      <c r="AG469"/>
      <c r="AH469"/>
      <c r="AI469"/>
      <c r="AJ469"/>
      <c r="AL469"/>
      <c r="AN469"/>
      <c r="AO469"/>
      <c r="AP469" s="120"/>
    </row>
    <row r="470" spans="1:42" ht="10.5" customHeight="1" x14ac:dyDescent="0.2">
      <c r="A470"/>
      <c r="B470"/>
      <c r="C470" s="18"/>
      <c r="D470"/>
      <c r="E470"/>
      <c r="F470"/>
      <c r="G470"/>
      <c r="H470"/>
      <c r="I470"/>
      <c r="J470"/>
      <c r="K470"/>
      <c r="L470"/>
      <c r="M470"/>
      <c r="N470"/>
      <c r="O470"/>
      <c r="Q470"/>
      <c r="T470"/>
      <c r="U470"/>
      <c r="V470"/>
      <c r="W470"/>
      <c r="X470"/>
      <c r="Y470"/>
      <c r="Z470"/>
      <c r="AA470"/>
      <c r="AB470"/>
      <c r="AC470"/>
      <c r="AE470"/>
      <c r="AF470"/>
      <c r="AG470"/>
      <c r="AH470"/>
      <c r="AI470"/>
      <c r="AJ470"/>
      <c r="AL470"/>
      <c r="AN470"/>
      <c r="AO470"/>
      <c r="AP470" s="120"/>
    </row>
    <row r="471" spans="1:42" ht="10.5" customHeight="1" x14ac:dyDescent="0.2">
      <c r="A471"/>
      <c r="B471"/>
      <c r="C471" s="18"/>
      <c r="D471"/>
      <c r="E471"/>
      <c r="F471"/>
      <c r="G471"/>
      <c r="H471"/>
      <c r="I471"/>
      <c r="J471"/>
      <c r="K471"/>
      <c r="L471"/>
      <c r="M471"/>
      <c r="N471"/>
      <c r="O471"/>
      <c r="Q471"/>
      <c r="T471"/>
      <c r="U471"/>
      <c r="V471"/>
      <c r="W471"/>
      <c r="X471"/>
      <c r="Y471"/>
      <c r="Z471"/>
      <c r="AA471"/>
      <c r="AB471"/>
      <c r="AC471"/>
      <c r="AE471"/>
      <c r="AF471"/>
      <c r="AG471"/>
      <c r="AH471"/>
      <c r="AI471"/>
      <c r="AJ471"/>
      <c r="AL471"/>
      <c r="AN471"/>
      <c r="AO471"/>
      <c r="AP471" s="120"/>
    </row>
    <row r="472" spans="1:42" ht="10.5" customHeight="1" x14ac:dyDescent="0.2">
      <c r="A472"/>
      <c r="B472"/>
      <c r="C472" s="18"/>
      <c r="D472"/>
      <c r="E472"/>
      <c r="F472"/>
      <c r="G472"/>
      <c r="H472"/>
      <c r="I472"/>
      <c r="J472"/>
      <c r="K472"/>
      <c r="L472"/>
      <c r="M472"/>
      <c r="N472"/>
      <c r="O472"/>
      <c r="Q472"/>
      <c r="T472"/>
      <c r="U472"/>
      <c r="V472"/>
      <c r="W472"/>
      <c r="X472"/>
      <c r="Y472"/>
      <c r="Z472"/>
      <c r="AA472"/>
      <c r="AB472"/>
      <c r="AC472"/>
      <c r="AE472"/>
      <c r="AF472"/>
      <c r="AG472"/>
      <c r="AH472"/>
      <c r="AI472"/>
      <c r="AJ472"/>
      <c r="AL472"/>
      <c r="AN472"/>
      <c r="AO472"/>
      <c r="AP472" s="120"/>
    </row>
    <row r="473" spans="1:42" ht="10.5" customHeight="1" x14ac:dyDescent="0.2">
      <c r="A473"/>
      <c r="B473"/>
      <c r="C473" s="18"/>
      <c r="D473"/>
      <c r="E473"/>
      <c r="F473"/>
      <c r="G473"/>
      <c r="H473"/>
      <c r="I473"/>
      <c r="J473"/>
      <c r="K473"/>
      <c r="L473"/>
      <c r="M473"/>
      <c r="N473"/>
      <c r="O473"/>
      <c r="Q473"/>
      <c r="T473"/>
      <c r="U473"/>
      <c r="V473"/>
      <c r="W473"/>
      <c r="X473"/>
      <c r="Y473"/>
      <c r="Z473"/>
      <c r="AA473"/>
      <c r="AB473"/>
      <c r="AC473"/>
      <c r="AE473"/>
      <c r="AF473"/>
      <c r="AG473"/>
      <c r="AH473"/>
      <c r="AI473"/>
      <c r="AJ473"/>
      <c r="AL473"/>
      <c r="AN473"/>
      <c r="AO473"/>
      <c r="AP473" s="120"/>
    </row>
    <row r="474" spans="1:42" ht="10.5" customHeight="1" x14ac:dyDescent="0.2">
      <c r="A474"/>
      <c r="B474"/>
      <c r="C474" s="18"/>
      <c r="D474"/>
      <c r="E474"/>
      <c r="F474"/>
      <c r="G474"/>
      <c r="H474"/>
      <c r="I474"/>
      <c r="J474"/>
      <c r="K474"/>
      <c r="L474"/>
      <c r="M474"/>
      <c r="N474"/>
      <c r="O474"/>
      <c r="Q474"/>
      <c r="T474"/>
      <c r="U474"/>
      <c r="V474"/>
      <c r="W474"/>
      <c r="X474"/>
      <c r="Y474"/>
      <c r="Z474"/>
      <c r="AA474"/>
      <c r="AB474"/>
      <c r="AC474"/>
      <c r="AE474"/>
      <c r="AF474"/>
      <c r="AG474"/>
      <c r="AH474"/>
      <c r="AI474"/>
      <c r="AJ474"/>
      <c r="AL474"/>
      <c r="AN474"/>
      <c r="AO474"/>
      <c r="AP474" s="120"/>
    </row>
    <row r="475" spans="1:42" ht="10.5" customHeight="1" x14ac:dyDescent="0.2">
      <c r="A475"/>
      <c r="B475"/>
      <c r="C475" s="18"/>
      <c r="D475"/>
      <c r="E475"/>
      <c r="F475"/>
      <c r="G475"/>
      <c r="H475"/>
      <c r="I475"/>
      <c r="J475"/>
      <c r="K475"/>
      <c r="L475"/>
      <c r="M475"/>
      <c r="N475"/>
      <c r="O475"/>
      <c r="Q475"/>
      <c r="T475"/>
      <c r="U475"/>
      <c r="V475"/>
      <c r="W475"/>
      <c r="X475"/>
      <c r="Y475"/>
      <c r="Z475"/>
      <c r="AA475"/>
      <c r="AB475"/>
      <c r="AC475"/>
      <c r="AE475"/>
      <c r="AF475"/>
      <c r="AG475"/>
      <c r="AH475"/>
      <c r="AI475"/>
      <c r="AJ475"/>
      <c r="AL475"/>
      <c r="AN475"/>
      <c r="AO475"/>
      <c r="AP475" s="120"/>
    </row>
    <row r="476" spans="1:42" ht="10.5" customHeight="1" x14ac:dyDescent="0.2">
      <c r="A476"/>
      <c r="B476"/>
      <c r="C476" s="18"/>
      <c r="D476"/>
      <c r="E476"/>
      <c r="F476"/>
      <c r="G476"/>
      <c r="H476"/>
      <c r="I476"/>
      <c r="J476"/>
      <c r="K476"/>
      <c r="L476"/>
      <c r="M476"/>
      <c r="N476"/>
      <c r="O476"/>
      <c r="Q476"/>
      <c r="T476"/>
      <c r="U476"/>
      <c r="V476"/>
      <c r="W476"/>
      <c r="X476"/>
      <c r="Y476"/>
      <c r="Z476"/>
      <c r="AA476"/>
      <c r="AB476"/>
      <c r="AC476"/>
      <c r="AE476"/>
      <c r="AF476"/>
      <c r="AG476"/>
      <c r="AH476"/>
      <c r="AI476"/>
      <c r="AJ476"/>
      <c r="AL476"/>
      <c r="AN476"/>
      <c r="AO476"/>
      <c r="AP476" s="120"/>
    </row>
    <row r="477" spans="1:42" ht="10.5" customHeight="1" x14ac:dyDescent="0.2">
      <c r="A477"/>
      <c r="B477"/>
      <c r="C477" s="18"/>
      <c r="D477"/>
      <c r="E477"/>
      <c r="F477"/>
      <c r="G477"/>
      <c r="H477"/>
      <c r="I477"/>
      <c r="J477"/>
      <c r="K477"/>
      <c r="L477"/>
      <c r="M477"/>
      <c r="N477"/>
      <c r="O477"/>
      <c r="Q477"/>
      <c r="T477"/>
      <c r="U477"/>
      <c r="V477"/>
      <c r="W477"/>
      <c r="X477"/>
      <c r="Y477"/>
      <c r="Z477"/>
      <c r="AA477"/>
      <c r="AB477"/>
      <c r="AC477"/>
      <c r="AE477"/>
      <c r="AF477"/>
      <c r="AG477"/>
      <c r="AH477"/>
      <c r="AI477"/>
      <c r="AJ477"/>
      <c r="AL477"/>
      <c r="AN477"/>
      <c r="AO477"/>
      <c r="AP477" s="120"/>
    </row>
    <row r="478" spans="1:42" ht="10.5" customHeight="1" x14ac:dyDescent="0.2">
      <c r="A478"/>
      <c r="B478"/>
      <c r="C478" s="18"/>
      <c r="D478"/>
      <c r="E478"/>
      <c r="F478"/>
      <c r="G478"/>
      <c r="H478"/>
      <c r="I478"/>
      <c r="J478"/>
      <c r="K478"/>
      <c r="L478"/>
      <c r="M478"/>
      <c r="N478"/>
      <c r="O478"/>
      <c r="Q478"/>
      <c r="T478"/>
      <c r="U478"/>
      <c r="V478"/>
      <c r="W478"/>
      <c r="X478"/>
      <c r="Y478"/>
      <c r="Z478"/>
      <c r="AA478"/>
      <c r="AB478"/>
      <c r="AC478"/>
      <c r="AE478"/>
      <c r="AF478"/>
      <c r="AG478"/>
      <c r="AH478"/>
      <c r="AI478"/>
      <c r="AJ478"/>
      <c r="AL478"/>
      <c r="AN478"/>
      <c r="AO478"/>
      <c r="AP478" s="120"/>
    </row>
    <row r="479" spans="1:42" ht="10.5" customHeight="1" x14ac:dyDescent="0.2">
      <c r="A479"/>
      <c r="B479"/>
      <c r="C479" s="18"/>
      <c r="D479"/>
      <c r="E479"/>
      <c r="F479"/>
      <c r="G479"/>
      <c r="H479"/>
      <c r="I479"/>
      <c r="J479"/>
      <c r="K479"/>
      <c r="L479"/>
      <c r="M479"/>
      <c r="N479"/>
      <c r="O479"/>
      <c r="Q479"/>
      <c r="T479"/>
      <c r="U479"/>
      <c r="V479"/>
      <c r="W479"/>
      <c r="X479"/>
      <c r="Y479"/>
      <c r="Z479"/>
      <c r="AA479"/>
      <c r="AB479"/>
      <c r="AC479"/>
      <c r="AE479"/>
      <c r="AF479"/>
      <c r="AG479"/>
      <c r="AH479"/>
      <c r="AI479"/>
      <c r="AJ479"/>
      <c r="AL479"/>
      <c r="AN479"/>
      <c r="AO479"/>
      <c r="AP479" s="120"/>
    </row>
    <row r="480" spans="1:42" ht="10.5" customHeight="1" x14ac:dyDescent="0.2">
      <c r="A480"/>
      <c r="B480"/>
      <c r="C480" s="18"/>
      <c r="D480"/>
      <c r="E480"/>
      <c r="F480"/>
      <c r="G480"/>
      <c r="H480"/>
      <c r="I480"/>
      <c r="J480"/>
      <c r="K480"/>
      <c r="L480"/>
      <c r="M480"/>
      <c r="N480"/>
      <c r="O480"/>
      <c r="Q480"/>
      <c r="T480"/>
      <c r="U480"/>
      <c r="V480"/>
      <c r="W480"/>
      <c r="X480"/>
      <c r="Y480"/>
      <c r="Z480"/>
      <c r="AA480"/>
      <c r="AB480"/>
      <c r="AC480"/>
      <c r="AE480"/>
      <c r="AF480"/>
      <c r="AG480"/>
      <c r="AH480"/>
      <c r="AI480"/>
      <c r="AJ480"/>
      <c r="AL480"/>
      <c r="AN480"/>
      <c r="AO480"/>
      <c r="AP480" s="120"/>
    </row>
    <row r="481" spans="1:42" ht="10.5" customHeight="1" x14ac:dyDescent="0.2">
      <c r="A481"/>
      <c r="B481"/>
      <c r="C481" s="18"/>
      <c r="D481"/>
      <c r="E481"/>
      <c r="F481"/>
      <c r="G481"/>
      <c r="H481"/>
      <c r="I481"/>
      <c r="J481"/>
      <c r="K481"/>
      <c r="L481"/>
      <c r="M481"/>
      <c r="N481"/>
      <c r="O481"/>
      <c r="Q481"/>
      <c r="T481"/>
      <c r="U481"/>
      <c r="V481"/>
      <c r="W481"/>
      <c r="X481"/>
      <c r="Y481"/>
      <c r="Z481"/>
      <c r="AA481"/>
      <c r="AB481"/>
      <c r="AC481"/>
      <c r="AE481"/>
      <c r="AF481"/>
      <c r="AG481"/>
      <c r="AH481"/>
      <c r="AI481"/>
      <c r="AJ481"/>
      <c r="AL481"/>
      <c r="AN481"/>
      <c r="AO481"/>
      <c r="AP481" s="120"/>
    </row>
    <row r="482" spans="1:42" ht="10.5" customHeight="1" x14ac:dyDescent="0.2">
      <c r="A482"/>
      <c r="B482"/>
      <c r="C482" s="18"/>
      <c r="D482"/>
      <c r="E482"/>
      <c r="F482"/>
      <c r="G482"/>
      <c r="H482"/>
      <c r="I482"/>
      <c r="J482"/>
      <c r="K482"/>
      <c r="L482"/>
      <c r="M482"/>
      <c r="N482"/>
      <c r="O482"/>
      <c r="Q482"/>
      <c r="T482"/>
      <c r="U482"/>
      <c r="V482"/>
      <c r="W482"/>
      <c r="X482"/>
      <c r="Y482"/>
      <c r="Z482"/>
      <c r="AA482"/>
      <c r="AB482"/>
      <c r="AC482"/>
      <c r="AE482"/>
      <c r="AF482"/>
      <c r="AG482"/>
      <c r="AH482"/>
      <c r="AI482"/>
      <c r="AJ482"/>
      <c r="AL482"/>
      <c r="AN482"/>
      <c r="AO482"/>
      <c r="AP482" s="120"/>
    </row>
    <row r="483" spans="1:42" ht="10.5" customHeight="1" x14ac:dyDescent="0.2">
      <c r="A483"/>
      <c r="B483"/>
      <c r="C483" s="18"/>
      <c r="D483"/>
      <c r="E483"/>
      <c r="F483"/>
      <c r="G483"/>
      <c r="H483"/>
      <c r="I483"/>
      <c r="J483"/>
      <c r="K483"/>
      <c r="L483"/>
      <c r="M483"/>
      <c r="N483"/>
      <c r="O483"/>
      <c r="Q483"/>
      <c r="T483"/>
      <c r="U483"/>
      <c r="V483"/>
      <c r="W483"/>
      <c r="X483"/>
      <c r="Y483"/>
      <c r="Z483"/>
      <c r="AA483"/>
      <c r="AB483"/>
      <c r="AC483"/>
      <c r="AE483"/>
      <c r="AF483"/>
      <c r="AG483"/>
      <c r="AH483"/>
      <c r="AI483"/>
      <c r="AJ483"/>
      <c r="AL483"/>
      <c r="AN483"/>
      <c r="AO483"/>
      <c r="AP483" s="120"/>
    </row>
    <row r="484" spans="1:42" ht="10.5" customHeight="1" x14ac:dyDescent="0.2">
      <c r="A484"/>
      <c r="B484"/>
      <c r="C484" s="18"/>
      <c r="D484"/>
      <c r="E484"/>
      <c r="F484"/>
      <c r="G484"/>
      <c r="H484"/>
      <c r="I484"/>
      <c r="J484"/>
      <c r="K484"/>
      <c r="L484"/>
      <c r="M484"/>
      <c r="N484"/>
      <c r="O484"/>
      <c r="Q484"/>
      <c r="T484"/>
      <c r="U484"/>
      <c r="V484"/>
      <c r="W484"/>
      <c r="X484"/>
      <c r="Y484"/>
      <c r="Z484"/>
      <c r="AA484"/>
      <c r="AB484"/>
      <c r="AC484"/>
      <c r="AE484"/>
      <c r="AF484"/>
      <c r="AG484"/>
      <c r="AH484"/>
      <c r="AI484"/>
      <c r="AJ484"/>
      <c r="AL484"/>
      <c r="AN484"/>
      <c r="AO484"/>
      <c r="AP484" s="120"/>
    </row>
    <row r="485" spans="1:42" ht="10.5" customHeight="1" x14ac:dyDescent="0.2">
      <c r="A485"/>
      <c r="B485"/>
      <c r="C485" s="18"/>
      <c r="D485"/>
      <c r="E485"/>
      <c r="F485"/>
      <c r="G485"/>
      <c r="H485"/>
      <c r="I485"/>
      <c r="J485"/>
      <c r="K485"/>
      <c r="L485"/>
      <c r="M485"/>
      <c r="N485"/>
      <c r="O485"/>
      <c r="Q485"/>
      <c r="T485"/>
      <c r="U485"/>
      <c r="V485"/>
      <c r="W485"/>
      <c r="X485"/>
      <c r="Y485"/>
      <c r="Z485"/>
      <c r="AA485"/>
      <c r="AB485"/>
      <c r="AC485"/>
      <c r="AE485"/>
      <c r="AF485"/>
      <c r="AG485"/>
      <c r="AH485"/>
      <c r="AI485"/>
      <c r="AJ485"/>
      <c r="AL485"/>
      <c r="AN485"/>
      <c r="AO485"/>
      <c r="AP485" s="120"/>
    </row>
    <row r="486" spans="1:42" ht="10.5" customHeight="1" x14ac:dyDescent="0.2">
      <c r="A486"/>
      <c r="B486"/>
      <c r="C486" s="18"/>
      <c r="D486"/>
      <c r="E486"/>
      <c r="F486"/>
      <c r="G486"/>
      <c r="H486"/>
      <c r="I486"/>
      <c r="J486"/>
      <c r="K486"/>
      <c r="L486"/>
      <c r="M486"/>
      <c r="N486"/>
      <c r="O486"/>
      <c r="Q486"/>
      <c r="T486"/>
      <c r="U486"/>
      <c r="V486"/>
      <c r="W486"/>
      <c r="X486"/>
      <c r="Y486"/>
      <c r="Z486"/>
      <c r="AA486"/>
      <c r="AB486"/>
      <c r="AC486"/>
      <c r="AE486"/>
      <c r="AF486"/>
      <c r="AG486"/>
      <c r="AH486"/>
      <c r="AI486"/>
      <c r="AJ486"/>
      <c r="AL486"/>
      <c r="AN486"/>
      <c r="AO486"/>
      <c r="AP486" s="120"/>
    </row>
    <row r="487" spans="1:42" ht="10.5" customHeight="1" x14ac:dyDescent="0.2">
      <c r="A487"/>
      <c r="B487"/>
      <c r="C487" s="18"/>
      <c r="D487"/>
      <c r="E487"/>
      <c r="F487"/>
      <c r="G487"/>
      <c r="H487"/>
      <c r="I487"/>
      <c r="J487"/>
      <c r="K487"/>
      <c r="L487"/>
      <c r="M487"/>
      <c r="N487"/>
      <c r="O487"/>
      <c r="Q487"/>
      <c r="T487"/>
      <c r="U487"/>
      <c r="V487"/>
      <c r="W487"/>
      <c r="X487"/>
      <c r="Y487"/>
      <c r="Z487"/>
      <c r="AA487"/>
      <c r="AB487"/>
      <c r="AC487"/>
      <c r="AE487"/>
      <c r="AF487"/>
      <c r="AG487"/>
      <c r="AH487"/>
      <c r="AI487"/>
      <c r="AJ487"/>
      <c r="AL487"/>
      <c r="AN487"/>
      <c r="AO487"/>
      <c r="AP487" s="120"/>
    </row>
    <row r="488" spans="1:42" ht="10.5" customHeight="1" x14ac:dyDescent="0.2">
      <c r="A488"/>
      <c r="B488"/>
      <c r="C488" s="18"/>
      <c r="D488"/>
      <c r="E488"/>
      <c r="F488"/>
      <c r="G488"/>
      <c r="H488"/>
      <c r="I488"/>
      <c r="J488"/>
      <c r="K488"/>
      <c r="L488"/>
      <c r="M488"/>
      <c r="N488"/>
      <c r="O488"/>
      <c r="Q488"/>
      <c r="T488"/>
      <c r="U488"/>
      <c r="V488"/>
      <c r="W488"/>
      <c r="X488"/>
      <c r="Y488"/>
      <c r="Z488"/>
      <c r="AA488"/>
      <c r="AB488"/>
      <c r="AC488"/>
      <c r="AE488"/>
      <c r="AF488"/>
      <c r="AG488"/>
      <c r="AH488"/>
      <c r="AI488"/>
      <c r="AJ488"/>
      <c r="AL488"/>
      <c r="AN488"/>
      <c r="AO488"/>
      <c r="AP488" s="120"/>
    </row>
    <row r="489" spans="1:42" ht="10.5" customHeight="1" x14ac:dyDescent="0.2">
      <c r="A489"/>
      <c r="B489"/>
      <c r="C489" s="18"/>
      <c r="D489"/>
      <c r="E489"/>
      <c r="F489"/>
      <c r="G489"/>
      <c r="H489"/>
      <c r="I489"/>
      <c r="J489"/>
      <c r="K489"/>
      <c r="L489"/>
      <c r="M489"/>
      <c r="N489"/>
      <c r="O489"/>
      <c r="Q489"/>
      <c r="T489"/>
      <c r="U489"/>
      <c r="V489"/>
      <c r="W489"/>
      <c r="X489"/>
      <c r="Y489"/>
      <c r="Z489"/>
      <c r="AA489"/>
      <c r="AB489"/>
      <c r="AC489"/>
      <c r="AE489"/>
      <c r="AF489"/>
      <c r="AG489"/>
      <c r="AH489"/>
      <c r="AI489"/>
      <c r="AJ489"/>
      <c r="AL489"/>
      <c r="AN489"/>
      <c r="AO489"/>
      <c r="AP489" s="120"/>
    </row>
    <row r="490" spans="1:42" ht="10.5" customHeight="1" x14ac:dyDescent="0.2">
      <c r="A490"/>
      <c r="B490"/>
      <c r="C490" s="18"/>
      <c r="D490"/>
      <c r="E490"/>
      <c r="F490"/>
      <c r="G490"/>
      <c r="H490"/>
      <c r="I490"/>
      <c r="J490"/>
      <c r="K490"/>
      <c r="L490"/>
      <c r="M490"/>
      <c r="N490"/>
      <c r="O490"/>
      <c r="Q490"/>
      <c r="T490"/>
      <c r="U490"/>
      <c r="V490"/>
      <c r="W490"/>
      <c r="X490"/>
      <c r="Y490"/>
      <c r="Z490"/>
      <c r="AA490"/>
      <c r="AB490"/>
      <c r="AC490"/>
      <c r="AE490"/>
      <c r="AF490"/>
      <c r="AG490"/>
      <c r="AH490"/>
      <c r="AI490"/>
      <c r="AJ490"/>
      <c r="AL490"/>
      <c r="AN490"/>
      <c r="AO490"/>
      <c r="AP490" s="120"/>
    </row>
    <row r="491" spans="1:42" ht="10.5" customHeight="1" x14ac:dyDescent="0.2">
      <c r="A491"/>
      <c r="B491"/>
      <c r="C491" s="18"/>
      <c r="D491"/>
      <c r="E491"/>
      <c r="F491"/>
      <c r="G491"/>
      <c r="H491"/>
      <c r="I491"/>
      <c r="J491"/>
      <c r="K491"/>
      <c r="L491"/>
      <c r="M491"/>
      <c r="N491"/>
      <c r="O491"/>
      <c r="Q491"/>
      <c r="T491"/>
      <c r="U491"/>
      <c r="V491"/>
      <c r="W491"/>
      <c r="X491"/>
      <c r="Y491"/>
      <c r="Z491"/>
      <c r="AA491"/>
      <c r="AB491"/>
      <c r="AC491"/>
      <c r="AE491"/>
      <c r="AF491"/>
      <c r="AG491"/>
      <c r="AH491"/>
      <c r="AI491"/>
      <c r="AJ491"/>
      <c r="AL491"/>
      <c r="AN491"/>
      <c r="AO491"/>
      <c r="AP491" s="120"/>
    </row>
    <row r="492" spans="1:42" ht="10.5" customHeight="1" x14ac:dyDescent="0.2">
      <c r="A492"/>
      <c r="B492"/>
      <c r="C492" s="18"/>
      <c r="D492"/>
      <c r="E492"/>
      <c r="F492"/>
      <c r="G492"/>
      <c r="H492"/>
      <c r="I492"/>
      <c r="J492"/>
      <c r="K492"/>
      <c r="L492"/>
      <c r="M492"/>
      <c r="N492"/>
      <c r="O492"/>
      <c r="Q492"/>
      <c r="T492"/>
      <c r="U492"/>
      <c r="V492"/>
      <c r="W492"/>
      <c r="X492"/>
      <c r="Y492"/>
      <c r="Z492"/>
      <c r="AA492"/>
      <c r="AB492"/>
      <c r="AC492"/>
      <c r="AE492"/>
      <c r="AF492"/>
      <c r="AG492"/>
      <c r="AH492"/>
      <c r="AI492"/>
      <c r="AJ492"/>
      <c r="AL492"/>
      <c r="AN492"/>
      <c r="AO492"/>
      <c r="AP492" s="120"/>
    </row>
    <row r="493" spans="1:42" ht="10.5" customHeight="1" x14ac:dyDescent="0.2">
      <c r="A493"/>
      <c r="B493"/>
      <c r="C493" s="18"/>
      <c r="D493"/>
      <c r="E493"/>
      <c r="F493"/>
      <c r="G493"/>
      <c r="H493"/>
      <c r="I493"/>
      <c r="J493"/>
      <c r="K493"/>
      <c r="L493"/>
      <c r="M493"/>
      <c r="N493"/>
      <c r="O493"/>
      <c r="Q493"/>
      <c r="T493"/>
      <c r="U493"/>
      <c r="V493"/>
      <c r="W493"/>
      <c r="X493"/>
      <c r="Y493"/>
      <c r="Z493"/>
      <c r="AA493"/>
      <c r="AB493"/>
      <c r="AC493"/>
      <c r="AE493"/>
      <c r="AF493"/>
      <c r="AG493"/>
      <c r="AH493"/>
      <c r="AI493"/>
      <c r="AJ493"/>
      <c r="AL493"/>
      <c r="AN493"/>
      <c r="AO493"/>
      <c r="AP493" s="120"/>
    </row>
    <row r="494" spans="1:42" ht="10.5" customHeight="1" x14ac:dyDescent="0.2">
      <c r="A494"/>
      <c r="B494"/>
      <c r="C494" s="18"/>
      <c r="D494"/>
      <c r="E494"/>
      <c r="F494"/>
      <c r="G494"/>
      <c r="H494"/>
      <c r="I494"/>
      <c r="J494"/>
      <c r="K494"/>
      <c r="L494"/>
      <c r="M494"/>
      <c r="N494"/>
      <c r="O494"/>
      <c r="Q494"/>
      <c r="T494"/>
      <c r="U494"/>
      <c r="V494"/>
      <c r="W494"/>
      <c r="X494"/>
      <c r="Y494"/>
      <c r="Z494"/>
      <c r="AA494"/>
      <c r="AB494"/>
      <c r="AC494"/>
      <c r="AE494"/>
      <c r="AF494"/>
      <c r="AG494"/>
      <c r="AH494"/>
      <c r="AI494"/>
      <c r="AJ494"/>
      <c r="AL494"/>
      <c r="AN494"/>
      <c r="AO494"/>
      <c r="AP494" s="120"/>
    </row>
    <row r="495" spans="1:42" ht="10.5" customHeight="1" x14ac:dyDescent="0.2">
      <c r="A495"/>
      <c r="B495"/>
      <c r="C495" s="18"/>
      <c r="D495"/>
      <c r="E495"/>
      <c r="F495"/>
      <c r="G495"/>
      <c r="H495"/>
      <c r="I495"/>
      <c r="J495"/>
      <c r="K495"/>
      <c r="L495"/>
      <c r="M495"/>
      <c r="N495"/>
      <c r="O495"/>
      <c r="Q495"/>
      <c r="T495"/>
      <c r="U495"/>
      <c r="V495"/>
      <c r="W495"/>
      <c r="X495"/>
      <c r="Y495"/>
      <c r="Z495"/>
      <c r="AA495"/>
      <c r="AB495"/>
      <c r="AC495"/>
      <c r="AE495"/>
      <c r="AF495"/>
      <c r="AG495"/>
      <c r="AH495"/>
      <c r="AI495"/>
      <c r="AJ495"/>
      <c r="AL495"/>
      <c r="AN495"/>
      <c r="AO495"/>
      <c r="AP495" s="120"/>
    </row>
    <row r="496" spans="1:42" ht="10.5" customHeight="1" x14ac:dyDescent="0.2">
      <c r="A496"/>
      <c r="B496"/>
      <c r="C496" s="18"/>
      <c r="D496"/>
      <c r="E496"/>
      <c r="F496"/>
      <c r="G496"/>
      <c r="H496"/>
      <c r="I496"/>
      <c r="J496"/>
      <c r="K496"/>
      <c r="L496"/>
      <c r="M496"/>
      <c r="N496"/>
      <c r="O496"/>
      <c r="Q496"/>
      <c r="T496"/>
      <c r="U496"/>
      <c r="V496"/>
      <c r="W496"/>
      <c r="X496"/>
      <c r="Y496"/>
      <c r="Z496"/>
      <c r="AA496"/>
      <c r="AB496"/>
      <c r="AC496"/>
      <c r="AE496"/>
      <c r="AF496"/>
      <c r="AG496"/>
      <c r="AH496"/>
      <c r="AI496"/>
      <c r="AJ496"/>
      <c r="AL496"/>
      <c r="AN496"/>
      <c r="AO496"/>
      <c r="AP496" s="120"/>
    </row>
    <row r="497" spans="1:42" ht="10.5" customHeight="1" x14ac:dyDescent="0.2">
      <c r="A497"/>
      <c r="B497"/>
      <c r="C497" s="18"/>
      <c r="D497"/>
      <c r="E497"/>
      <c r="F497"/>
      <c r="G497"/>
      <c r="H497"/>
      <c r="I497"/>
      <c r="J497"/>
      <c r="K497"/>
      <c r="L497"/>
      <c r="M497"/>
      <c r="N497"/>
      <c r="O497"/>
      <c r="Q497"/>
      <c r="T497"/>
      <c r="U497"/>
      <c r="V497"/>
      <c r="W497"/>
      <c r="X497"/>
      <c r="Y497"/>
      <c r="Z497"/>
      <c r="AA497"/>
      <c r="AB497"/>
      <c r="AC497"/>
      <c r="AE497"/>
      <c r="AF497"/>
      <c r="AG497"/>
      <c r="AH497"/>
      <c r="AI497"/>
      <c r="AJ497"/>
      <c r="AL497"/>
      <c r="AN497"/>
      <c r="AO497"/>
      <c r="AP497" s="120"/>
    </row>
    <row r="498" spans="1:42" ht="10.5" customHeight="1" x14ac:dyDescent="0.2">
      <c r="A498"/>
      <c r="B498"/>
      <c r="C498" s="18"/>
      <c r="D498"/>
      <c r="E498"/>
      <c r="F498"/>
      <c r="G498"/>
      <c r="H498"/>
      <c r="I498"/>
      <c r="J498"/>
      <c r="K498"/>
      <c r="L498"/>
      <c r="M498"/>
      <c r="N498"/>
      <c r="O498"/>
      <c r="Q498"/>
      <c r="T498"/>
      <c r="U498"/>
      <c r="V498"/>
      <c r="W498"/>
      <c r="X498"/>
      <c r="Y498"/>
      <c r="Z498"/>
      <c r="AA498"/>
      <c r="AB498"/>
      <c r="AC498"/>
      <c r="AE498"/>
      <c r="AF498"/>
      <c r="AG498"/>
      <c r="AH498"/>
      <c r="AI498"/>
      <c r="AJ498"/>
      <c r="AL498"/>
      <c r="AN498"/>
      <c r="AO498"/>
      <c r="AP498" s="120"/>
    </row>
    <row r="499" spans="1:42" ht="10.5" customHeight="1" x14ac:dyDescent="0.2">
      <c r="A499"/>
      <c r="B499"/>
      <c r="C499" s="18"/>
      <c r="D499"/>
      <c r="E499"/>
      <c r="F499"/>
      <c r="G499"/>
      <c r="H499"/>
      <c r="I499"/>
      <c r="J499"/>
      <c r="K499"/>
      <c r="L499"/>
      <c r="M499"/>
      <c r="N499"/>
      <c r="O499"/>
      <c r="Q499"/>
      <c r="T499"/>
      <c r="U499"/>
      <c r="V499"/>
      <c r="W499"/>
      <c r="X499"/>
      <c r="Y499"/>
      <c r="Z499"/>
      <c r="AA499"/>
      <c r="AB499"/>
      <c r="AC499"/>
      <c r="AE499"/>
      <c r="AF499"/>
      <c r="AG499"/>
      <c r="AH499"/>
      <c r="AI499"/>
      <c r="AJ499"/>
      <c r="AL499"/>
      <c r="AN499"/>
      <c r="AO499"/>
      <c r="AP499" s="120"/>
    </row>
    <row r="500" spans="1:42" ht="10.5" customHeight="1" x14ac:dyDescent="0.2">
      <c r="A500"/>
      <c r="B500"/>
      <c r="C500" s="18"/>
      <c r="D500"/>
      <c r="E500"/>
      <c r="F500"/>
      <c r="G500"/>
      <c r="H500"/>
      <c r="I500"/>
      <c r="J500"/>
      <c r="K500"/>
      <c r="L500"/>
      <c r="M500"/>
      <c r="N500"/>
      <c r="O500"/>
      <c r="Q500"/>
      <c r="T500"/>
      <c r="U500"/>
      <c r="V500"/>
      <c r="W500"/>
      <c r="X500"/>
      <c r="Y500"/>
      <c r="Z500"/>
      <c r="AA500"/>
      <c r="AB500"/>
      <c r="AC500"/>
      <c r="AE500"/>
      <c r="AF500"/>
      <c r="AG500"/>
      <c r="AH500"/>
      <c r="AI500"/>
      <c r="AJ500"/>
      <c r="AL500"/>
      <c r="AN500"/>
      <c r="AO500"/>
      <c r="AP500" s="120"/>
    </row>
    <row r="501" spans="1:42" ht="10.5" customHeight="1" x14ac:dyDescent="0.2">
      <c r="A501"/>
      <c r="B501"/>
      <c r="C501" s="18"/>
      <c r="D501"/>
      <c r="E501"/>
      <c r="F501"/>
      <c r="G501"/>
      <c r="H501"/>
      <c r="I501"/>
      <c r="J501"/>
      <c r="K501"/>
      <c r="L501"/>
      <c r="M501"/>
      <c r="N501"/>
      <c r="O501"/>
      <c r="Q501"/>
      <c r="T501"/>
      <c r="U501"/>
      <c r="V501"/>
      <c r="W501"/>
      <c r="X501"/>
      <c r="Y501"/>
      <c r="Z501"/>
      <c r="AA501"/>
      <c r="AB501"/>
      <c r="AC501"/>
      <c r="AE501"/>
      <c r="AF501"/>
      <c r="AG501"/>
      <c r="AH501"/>
      <c r="AI501"/>
      <c r="AJ501"/>
      <c r="AL501"/>
      <c r="AN501"/>
      <c r="AO501"/>
      <c r="AP501" s="120"/>
    </row>
    <row r="502" spans="1:42" ht="10.5" customHeight="1" x14ac:dyDescent="0.2">
      <c r="A502"/>
      <c r="B502"/>
      <c r="C502" s="18"/>
      <c r="D502"/>
      <c r="E502"/>
      <c r="F502"/>
      <c r="G502"/>
      <c r="H502"/>
      <c r="I502"/>
      <c r="J502"/>
      <c r="K502"/>
      <c r="L502"/>
      <c r="M502"/>
      <c r="N502"/>
      <c r="O502"/>
      <c r="Q502"/>
      <c r="T502"/>
      <c r="U502"/>
      <c r="V502"/>
      <c r="W502"/>
      <c r="X502"/>
      <c r="Y502"/>
      <c r="Z502"/>
      <c r="AA502"/>
      <c r="AB502"/>
      <c r="AC502"/>
      <c r="AE502"/>
      <c r="AF502"/>
      <c r="AG502"/>
      <c r="AH502"/>
      <c r="AI502"/>
      <c r="AJ502"/>
      <c r="AL502"/>
      <c r="AN502"/>
      <c r="AO502"/>
      <c r="AP502" s="120"/>
    </row>
    <row r="503" spans="1:42" ht="10.5" customHeight="1" x14ac:dyDescent="0.2">
      <c r="A503"/>
      <c r="B503"/>
      <c r="C503" s="18"/>
      <c r="D503"/>
      <c r="E503"/>
      <c r="F503"/>
      <c r="G503"/>
      <c r="H503"/>
      <c r="I503"/>
      <c r="J503"/>
      <c r="K503"/>
      <c r="L503"/>
      <c r="M503"/>
      <c r="N503"/>
      <c r="O503"/>
      <c r="Q503"/>
      <c r="T503"/>
      <c r="U503"/>
      <c r="V503"/>
      <c r="W503"/>
      <c r="X503"/>
      <c r="Y503"/>
      <c r="Z503"/>
      <c r="AA503"/>
      <c r="AB503"/>
      <c r="AC503"/>
      <c r="AE503"/>
      <c r="AF503"/>
      <c r="AG503"/>
      <c r="AH503"/>
      <c r="AI503"/>
      <c r="AJ503"/>
      <c r="AL503"/>
      <c r="AN503"/>
      <c r="AO503"/>
      <c r="AP503" s="120"/>
    </row>
    <row r="504" spans="1:42" ht="10.5" customHeight="1" x14ac:dyDescent="0.2">
      <c r="A504"/>
      <c r="B504"/>
      <c r="C504" s="18"/>
      <c r="D504"/>
      <c r="E504"/>
      <c r="F504"/>
      <c r="G504"/>
      <c r="H504"/>
      <c r="I504"/>
      <c r="J504"/>
      <c r="K504"/>
      <c r="L504"/>
      <c r="M504"/>
      <c r="N504"/>
      <c r="O504"/>
      <c r="Q504"/>
      <c r="T504"/>
      <c r="U504"/>
      <c r="V504"/>
      <c r="W504"/>
      <c r="X504"/>
      <c r="Y504"/>
      <c r="Z504"/>
      <c r="AA504"/>
      <c r="AB504"/>
      <c r="AC504"/>
      <c r="AE504"/>
      <c r="AF504"/>
      <c r="AG504"/>
      <c r="AH504"/>
      <c r="AI504"/>
      <c r="AJ504"/>
      <c r="AL504"/>
      <c r="AN504"/>
      <c r="AO504"/>
      <c r="AP504" s="120"/>
    </row>
    <row r="505" spans="1:42" ht="10.5" customHeight="1" x14ac:dyDescent="0.2">
      <c r="A505"/>
      <c r="B505"/>
      <c r="C505" s="18"/>
      <c r="D505"/>
      <c r="E505"/>
      <c r="F505"/>
      <c r="G505"/>
      <c r="H505"/>
      <c r="I505"/>
      <c r="J505"/>
      <c r="K505"/>
      <c r="L505"/>
      <c r="M505"/>
      <c r="N505"/>
      <c r="O505"/>
      <c r="Q505"/>
      <c r="T505"/>
      <c r="U505"/>
      <c r="V505"/>
      <c r="W505"/>
      <c r="X505"/>
      <c r="Y505"/>
      <c r="Z505"/>
      <c r="AA505"/>
      <c r="AB505"/>
      <c r="AC505"/>
      <c r="AE505"/>
      <c r="AF505"/>
      <c r="AG505"/>
      <c r="AH505"/>
      <c r="AI505"/>
      <c r="AJ505"/>
      <c r="AL505"/>
      <c r="AN505"/>
      <c r="AO505"/>
      <c r="AP505" s="120"/>
    </row>
    <row r="506" spans="1:42" ht="10.5" customHeight="1" x14ac:dyDescent="0.2">
      <c r="A506"/>
      <c r="B506"/>
      <c r="C506" s="18"/>
      <c r="D506"/>
      <c r="E506"/>
      <c r="F506"/>
      <c r="G506"/>
      <c r="H506"/>
      <c r="I506"/>
      <c r="J506"/>
      <c r="K506"/>
      <c r="L506"/>
      <c r="M506"/>
      <c r="N506"/>
      <c r="O506"/>
      <c r="Q506"/>
      <c r="T506"/>
      <c r="U506"/>
      <c r="V506"/>
      <c r="W506"/>
      <c r="X506"/>
      <c r="Y506"/>
      <c r="Z506"/>
      <c r="AA506"/>
      <c r="AB506"/>
      <c r="AC506"/>
      <c r="AE506"/>
      <c r="AF506"/>
      <c r="AG506"/>
      <c r="AH506"/>
      <c r="AI506"/>
      <c r="AJ506"/>
      <c r="AL506"/>
      <c r="AN506"/>
      <c r="AO506"/>
      <c r="AP506" s="120"/>
    </row>
    <row r="507" spans="1:42" ht="10.5" customHeight="1" x14ac:dyDescent="0.2">
      <c r="A507"/>
      <c r="B507"/>
      <c r="C507" s="18"/>
      <c r="D507"/>
      <c r="E507"/>
      <c r="F507"/>
      <c r="G507"/>
      <c r="H507"/>
      <c r="I507"/>
      <c r="J507"/>
      <c r="K507"/>
      <c r="L507"/>
      <c r="M507"/>
      <c r="N507"/>
      <c r="O507"/>
      <c r="Q507"/>
      <c r="T507"/>
      <c r="U507"/>
      <c r="V507"/>
      <c r="W507"/>
      <c r="X507"/>
      <c r="Y507"/>
      <c r="Z507"/>
      <c r="AA507"/>
      <c r="AB507"/>
      <c r="AC507"/>
      <c r="AE507"/>
      <c r="AF507"/>
      <c r="AG507"/>
      <c r="AH507"/>
      <c r="AI507"/>
      <c r="AJ507"/>
      <c r="AL507"/>
      <c r="AN507"/>
      <c r="AO507"/>
      <c r="AP507" s="120"/>
    </row>
    <row r="508" spans="1:42" ht="10.5" customHeight="1" x14ac:dyDescent="0.2">
      <c r="A508"/>
      <c r="B508"/>
      <c r="C508" s="18"/>
      <c r="D508"/>
      <c r="E508"/>
      <c r="F508"/>
      <c r="G508"/>
      <c r="H508"/>
      <c r="I508"/>
      <c r="J508"/>
      <c r="K508"/>
      <c r="L508"/>
      <c r="M508"/>
      <c r="N508"/>
      <c r="O508"/>
      <c r="Q508"/>
      <c r="T508"/>
      <c r="U508"/>
      <c r="V508"/>
      <c r="W508"/>
      <c r="X508"/>
      <c r="Y508"/>
      <c r="Z508"/>
      <c r="AA508"/>
      <c r="AB508"/>
      <c r="AC508"/>
      <c r="AE508"/>
      <c r="AF508"/>
      <c r="AG508"/>
      <c r="AH508"/>
      <c r="AI508"/>
      <c r="AJ508"/>
      <c r="AL508"/>
      <c r="AN508"/>
      <c r="AO508"/>
      <c r="AP508" s="120"/>
    </row>
    <row r="509" spans="1:42" ht="10.5" customHeight="1" x14ac:dyDescent="0.2">
      <c r="A509"/>
      <c r="B509"/>
      <c r="C509" s="18"/>
      <c r="D509"/>
      <c r="E509"/>
      <c r="F509"/>
      <c r="G509"/>
      <c r="H509"/>
      <c r="I509"/>
      <c r="J509"/>
      <c r="K509"/>
      <c r="L509"/>
      <c r="M509"/>
      <c r="N509"/>
      <c r="O509"/>
      <c r="Q509"/>
      <c r="T509"/>
      <c r="U509"/>
      <c r="V509"/>
      <c r="W509"/>
      <c r="X509"/>
      <c r="Y509"/>
      <c r="Z509"/>
      <c r="AA509"/>
      <c r="AB509"/>
      <c r="AC509"/>
      <c r="AE509"/>
      <c r="AF509"/>
      <c r="AG509"/>
      <c r="AH509"/>
      <c r="AI509"/>
      <c r="AJ509"/>
      <c r="AL509"/>
      <c r="AN509"/>
      <c r="AO509"/>
      <c r="AP509" s="120"/>
    </row>
    <row r="510" spans="1:42" ht="10.5" customHeight="1" x14ac:dyDescent="0.2">
      <c r="A510"/>
      <c r="B510"/>
      <c r="C510" s="18"/>
      <c r="D510"/>
      <c r="E510"/>
      <c r="F510"/>
      <c r="G510"/>
      <c r="H510"/>
      <c r="I510"/>
      <c r="J510"/>
      <c r="K510"/>
      <c r="L510"/>
      <c r="M510"/>
      <c r="N510"/>
      <c r="O510"/>
      <c r="Q510"/>
      <c r="T510"/>
      <c r="U510"/>
      <c r="V510"/>
      <c r="W510"/>
      <c r="X510"/>
      <c r="Y510"/>
      <c r="Z510"/>
      <c r="AA510"/>
      <c r="AB510"/>
      <c r="AC510"/>
      <c r="AE510"/>
      <c r="AF510"/>
      <c r="AG510"/>
      <c r="AH510"/>
      <c r="AI510"/>
      <c r="AJ510"/>
      <c r="AL510"/>
      <c r="AN510"/>
      <c r="AO510"/>
      <c r="AP510" s="120"/>
    </row>
    <row r="511" spans="1:42" ht="10.5" customHeight="1" x14ac:dyDescent="0.2">
      <c r="A511"/>
      <c r="B511"/>
      <c r="C511" s="18"/>
      <c r="D511"/>
      <c r="E511"/>
      <c r="F511"/>
      <c r="G511"/>
      <c r="H511"/>
      <c r="I511"/>
      <c r="J511"/>
      <c r="K511"/>
      <c r="L511"/>
      <c r="M511"/>
      <c r="N511"/>
      <c r="O511"/>
      <c r="Q511"/>
      <c r="T511"/>
      <c r="U511"/>
      <c r="V511"/>
      <c r="W511"/>
      <c r="X511"/>
      <c r="Y511"/>
      <c r="Z511"/>
      <c r="AA511"/>
      <c r="AB511"/>
      <c r="AC511"/>
      <c r="AE511"/>
      <c r="AF511"/>
      <c r="AG511"/>
      <c r="AH511"/>
      <c r="AI511"/>
      <c r="AJ511"/>
      <c r="AL511"/>
      <c r="AN511"/>
      <c r="AO511"/>
      <c r="AP511" s="120"/>
    </row>
    <row r="512" spans="1:42" ht="10.5" customHeight="1" x14ac:dyDescent="0.2">
      <c r="A512"/>
      <c r="B512"/>
      <c r="C512" s="18"/>
      <c r="D512"/>
      <c r="E512"/>
      <c r="F512"/>
      <c r="G512"/>
      <c r="H512"/>
      <c r="I512"/>
      <c r="J512"/>
      <c r="K512"/>
      <c r="L512"/>
      <c r="M512"/>
      <c r="N512"/>
      <c r="O512"/>
      <c r="Q512"/>
      <c r="T512"/>
      <c r="U512"/>
      <c r="V512"/>
      <c r="W512"/>
      <c r="X512"/>
      <c r="Y512"/>
      <c r="Z512"/>
      <c r="AA512"/>
      <c r="AB512"/>
      <c r="AC512"/>
      <c r="AE512"/>
      <c r="AF512"/>
      <c r="AG512"/>
      <c r="AH512"/>
      <c r="AI512"/>
      <c r="AJ512"/>
      <c r="AL512"/>
      <c r="AN512"/>
      <c r="AO512"/>
      <c r="AP512" s="120"/>
    </row>
    <row r="513" spans="1:42" ht="10.5" customHeight="1" x14ac:dyDescent="0.2">
      <c r="A513"/>
      <c r="B513"/>
      <c r="C513" s="18"/>
      <c r="D513"/>
      <c r="E513"/>
      <c r="F513"/>
      <c r="G513"/>
      <c r="H513"/>
      <c r="I513"/>
      <c r="J513"/>
      <c r="K513"/>
      <c r="L513"/>
      <c r="M513"/>
      <c r="N513"/>
      <c r="O513"/>
      <c r="Q513"/>
      <c r="T513"/>
      <c r="U513"/>
      <c r="V513"/>
      <c r="W513"/>
      <c r="X513"/>
      <c r="Y513"/>
      <c r="Z513"/>
      <c r="AA513"/>
      <c r="AB513"/>
      <c r="AC513"/>
      <c r="AE513"/>
      <c r="AF513"/>
      <c r="AG513"/>
      <c r="AH513"/>
      <c r="AI513"/>
      <c r="AJ513"/>
      <c r="AL513"/>
      <c r="AN513"/>
      <c r="AO513"/>
      <c r="AP513" s="120"/>
    </row>
    <row r="514" spans="1:42" ht="10.5" customHeight="1" x14ac:dyDescent="0.2">
      <c r="A514"/>
      <c r="B514"/>
      <c r="C514" s="18"/>
      <c r="D514"/>
      <c r="E514"/>
      <c r="F514"/>
      <c r="G514"/>
      <c r="H514"/>
      <c r="I514"/>
      <c r="J514"/>
      <c r="K514"/>
      <c r="L514"/>
      <c r="M514"/>
      <c r="N514"/>
      <c r="O514"/>
      <c r="Q514"/>
      <c r="T514"/>
      <c r="U514"/>
      <c r="V514"/>
      <c r="W514"/>
      <c r="X514"/>
      <c r="Y514"/>
      <c r="Z514"/>
      <c r="AA514"/>
      <c r="AB514"/>
      <c r="AC514"/>
      <c r="AE514"/>
      <c r="AF514"/>
      <c r="AG514"/>
      <c r="AH514"/>
      <c r="AI514"/>
      <c r="AJ514"/>
      <c r="AL514"/>
      <c r="AN514"/>
      <c r="AO514"/>
      <c r="AP514" s="120"/>
    </row>
    <row r="515" spans="1:42" ht="10.5" customHeight="1" x14ac:dyDescent="0.2">
      <c r="A515"/>
      <c r="B515"/>
      <c r="C515" s="18"/>
      <c r="D515"/>
      <c r="E515"/>
      <c r="F515"/>
      <c r="G515"/>
      <c r="H515"/>
      <c r="I515"/>
      <c r="J515"/>
      <c r="K515"/>
      <c r="L515"/>
      <c r="M515"/>
      <c r="N515"/>
      <c r="O515"/>
      <c r="Q515"/>
      <c r="T515"/>
      <c r="U515"/>
      <c r="V515"/>
      <c r="W515"/>
      <c r="X515"/>
      <c r="Y515"/>
      <c r="Z515"/>
      <c r="AA515"/>
      <c r="AB515"/>
      <c r="AC515"/>
      <c r="AE515"/>
      <c r="AF515"/>
      <c r="AG515"/>
      <c r="AH515"/>
      <c r="AI515"/>
      <c r="AJ515"/>
      <c r="AL515"/>
      <c r="AN515"/>
      <c r="AO515"/>
      <c r="AP515" s="120"/>
    </row>
    <row r="516" spans="1:42" ht="10.5" customHeight="1" x14ac:dyDescent="0.2">
      <c r="A516"/>
      <c r="B516"/>
      <c r="C516" s="18"/>
      <c r="D516"/>
      <c r="E516"/>
      <c r="F516"/>
      <c r="G516"/>
      <c r="H516"/>
      <c r="I516"/>
      <c r="J516"/>
      <c r="K516"/>
      <c r="L516"/>
      <c r="M516"/>
      <c r="N516"/>
      <c r="O516"/>
      <c r="Q516"/>
      <c r="T516"/>
      <c r="U516"/>
      <c r="V516"/>
      <c r="W516"/>
      <c r="X516"/>
      <c r="Y516"/>
      <c r="Z516"/>
      <c r="AA516"/>
      <c r="AB516"/>
      <c r="AC516"/>
      <c r="AE516"/>
      <c r="AF516"/>
      <c r="AG516"/>
      <c r="AH516"/>
      <c r="AI516"/>
      <c r="AJ516"/>
      <c r="AL516"/>
      <c r="AN516"/>
      <c r="AO516"/>
      <c r="AP516" s="120"/>
    </row>
    <row r="517" spans="1:42" ht="10.5" customHeight="1" x14ac:dyDescent="0.2">
      <c r="A517"/>
      <c r="B517"/>
      <c r="C517" s="18"/>
      <c r="D517"/>
      <c r="E517"/>
      <c r="F517"/>
      <c r="G517"/>
      <c r="H517"/>
      <c r="I517"/>
      <c r="J517"/>
      <c r="K517"/>
      <c r="L517"/>
      <c r="M517"/>
      <c r="N517"/>
      <c r="O517"/>
      <c r="Q517"/>
      <c r="T517"/>
      <c r="U517"/>
      <c r="V517"/>
      <c r="W517"/>
      <c r="X517"/>
      <c r="Y517"/>
      <c r="Z517"/>
      <c r="AA517"/>
      <c r="AB517"/>
      <c r="AC517"/>
      <c r="AE517"/>
      <c r="AF517"/>
      <c r="AG517"/>
      <c r="AH517"/>
      <c r="AI517"/>
      <c r="AJ517"/>
      <c r="AL517"/>
      <c r="AN517"/>
      <c r="AO517"/>
      <c r="AP517" s="120"/>
    </row>
    <row r="518" spans="1:42" ht="10.5" customHeight="1" x14ac:dyDescent="0.2">
      <c r="A518"/>
      <c r="B518"/>
      <c r="C518" s="18"/>
      <c r="D518"/>
      <c r="E518"/>
      <c r="F518"/>
      <c r="G518"/>
      <c r="H518"/>
      <c r="I518"/>
      <c r="J518"/>
      <c r="K518"/>
      <c r="L518"/>
      <c r="M518"/>
      <c r="N518"/>
      <c r="O518"/>
      <c r="Q518"/>
      <c r="T518"/>
      <c r="U518"/>
      <c r="V518"/>
      <c r="W518"/>
      <c r="X518"/>
      <c r="Y518"/>
      <c r="Z518"/>
      <c r="AA518"/>
      <c r="AB518"/>
      <c r="AC518"/>
      <c r="AE518"/>
      <c r="AF518"/>
      <c r="AG518"/>
      <c r="AH518"/>
      <c r="AI518"/>
      <c r="AJ518"/>
      <c r="AL518"/>
      <c r="AN518"/>
      <c r="AO518"/>
      <c r="AP518" s="120"/>
    </row>
    <row r="519" spans="1:42" ht="10.5" customHeight="1" x14ac:dyDescent="0.2">
      <c r="A519"/>
      <c r="B519"/>
      <c r="C519" s="18"/>
      <c r="D519"/>
      <c r="E519"/>
      <c r="F519"/>
      <c r="G519"/>
      <c r="H519"/>
      <c r="I519"/>
      <c r="J519"/>
      <c r="K519"/>
      <c r="L519"/>
      <c r="M519"/>
      <c r="N519"/>
      <c r="O519"/>
      <c r="Q519"/>
      <c r="T519"/>
      <c r="U519"/>
      <c r="V519"/>
      <c r="W519"/>
      <c r="X519"/>
      <c r="Y519"/>
      <c r="Z519"/>
      <c r="AA519"/>
      <c r="AB519"/>
      <c r="AC519"/>
      <c r="AE519"/>
      <c r="AF519"/>
      <c r="AG519"/>
      <c r="AH519"/>
      <c r="AI519"/>
      <c r="AJ519"/>
      <c r="AL519"/>
      <c r="AN519"/>
      <c r="AO519"/>
      <c r="AP519" s="120"/>
    </row>
    <row r="520" spans="1:42" ht="10.5" customHeight="1" x14ac:dyDescent="0.2">
      <c r="A520"/>
      <c r="B520"/>
      <c r="C520" s="18"/>
      <c r="D520"/>
      <c r="E520"/>
      <c r="F520"/>
      <c r="G520"/>
      <c r="H520"/>
      <c r="I520"/>
      <c r="J520"/>
      <c r="K520"/>
      <c r="L520"/>
      <c r="M520"/>
      <c r="N520"/>
      <c r="O520"/>
      <c r="Q520"/>
      <c r="T520"/>
      <c r="U520"/>
      <c r="V520"/>
      <c r="W520"/>
      <c r="X520"/>
      <c r="Y520"/>
      <c r="Z520"/>
      <c r="AA520"/>
      <c r="AB520"/>
      <c r="AC520"/>
      <c r="AE520"/>
      <c r="AF520"/>
      <c r="AG520"/>
      <c r="AH520"/>
      <c r="AI520"/>
      <c r="AJ520"/>
      <c r="AL520"/>
      <c r="AN520"/>
      <c r="AO520"/>
      <c r="AP520" s="120"/>
    </row>
    <row r="521" spans="1:42" ht="10.5" customHeight="1" x14ac:dyDescent="0.2">
      <c r="A521"/>
      <c r="B521"/>
      <c r="C521" s="18"/>
      <c r="D521"/>
      <c r="E521"/>
      <c r="F521"/>
      <c r="G521"/>
      <c r="H521"/>
      <c r="I521"/>
      <c r="J521"/>
      <c r="K521"/>
      <c r="L521"/>
      <c r="M521"/>
      <c r="N521"/>
      <c r="O521"/>
      <c r="Q521"/>
      <c r="T521"/>
      <c r="U521"/>
      <c r="V521"/>
      <c r="W521"/>
      <c r="X521"/>
      <c r="Y521"/>
      <c r="Z521"/>
      <c r="AA521"/>
      <c r="AB521"/>
      <c r="AC521"/>
      <c r="AE521"/>
      <c r="AF521"/>
      <c r="AG521"/>
      <c r="AH521"/>
      <c r="AI521"/>
      <c r="AJ521"/>
      <c r="AL521"/>
      <c r="AN521"/>
      <c r="AO521"/>
      <c r="AP521" s="120"/>
    </row>
    <row r="522" spans="1:42" ht="10.5" customHeight="1" x14ac:dyDescent="0.2">
      <c r="A522"/>
      <c r="B522"/>
      <c r="C522" s="18"/>
      <c r="D522"/>
      <c r="E522"/>
      <c r="F522"/>
      <c r="G522"/>
      <c r="H522"/>
      <c r="I522"/>
      <c r="J522"/>
      <c r="K522"/>
      <c r="L522"/>
      <c r="M522"/>
      <c r="N522"/>
      <c r="O522"/>
      <c r="Q522"/>
      <c r="T522"/>
      <c r="U522"/>
      <c r="V522"/>
      <c r="W522"/>
      <c r="X522"/>
      <c r="Y522"/>
      <c r="Z522"/>
      <c r="AA522"/>
      <c r="AB522"/>
      <c r="AC522"/>
      <c r="AE522"/>
      <c r="AF522"/>
      <c r="AG522"/>
      <c r="AH522"/>
      <c r="AI522"/>
      <c r="AJ522"/>
      <c r="AL522"/>
      <c r="AN522"/>
      <c r="AO522"/>
      <c r="AP522" s="120"/>
    </row>
    <row r="523" spans="1:42" ht="10.5" customHeight="1" x14ac:dyDescent="0.2">
      <c r="A523"/>
      <c r="B523"/>
      <c r="C523" s="18"/>
      <c r="D523"/>
      <c r="E523"/>
      <c r="F523"/>
      <c r="G523"/>
      <c r="H523"/>
      <c r="I523"/>
      <c r="J523"/>
      <c r="K523"/>
      <c r="L523"/>
      <c r="M523"/>
      <c r="N523"/>
      <c r="O523"/>
      <c r="Q523"/>
      <c r="T523"/>
      <c r="U523"/>
      <c r="V523"/>
      <c r="W523"/>
      <c r="X523"/>
      <c r="Y523"/>
      <c r="Z523"/>
      <c r="AA523"/>
      <c r="AB523"/>
      <c r="AC523"/>
      <c r="AE523"/>
      <c r="AF523"/>
      <c r="AG523"/>
      <c r="AH523"/>
      <c r="AI523"/>
      <c r="AJ523"/>
      <c r="AL523"/>
      <c r="AN523"/>
      <c r="AO523"/>
      <c r="AP523" s="120"/>
    </row>
    <row r="524" spans="1:42" ht="10.5" customHeight="1" x14ac:dyDescent="0.2">
      <c r="A524"/>
      <c r="B524"/>
      <c r="C524" s="18"/>
      <c r="D524"/>
      <c r="E524"/>
      <c r="F524"/>
      <c r="G524"/>
      <c r="H524"/>
      <c r="I524"/>
      <c r="J524"/>
      <c r="K524"/>
      <c r="L524"/>
      <c r="M524"/>
      <c r="N524"/>
      <c r="O524"/>
      <c r="Q524"/>
      <c r="T524"/>
      <c r="U524"/>
      <c r="V524"/>
      <c r="W524"/>
      <c r="X524"/>
      <c r="Y524"/>
      <c r="Z524"/>
      <c r="AA524"/>
      <c r="AB524"/>
      <c r="AC524"/>
      <c r="AE524"/>
      <c r="AF524"/>
      <c r="AG524"/>
      <c r="AH524"/>
      <c r="AI524"/>
      <c r="AJ524"/>
      <c r="AL524"/>
      <c r="AN524"/>
      <c r="AO524"/>
      <c r="AP524" s="120"/>
    </row>
    <row r="525" spans="1:42" ht="10.5" customHeight="1" x14ac:dyDescent="0.2">
      <c r="A525"/>
      <c r="B525"/>
      <c r="C525" s="18"/>
      <c r="D525"/>
      <c r="E525"/>
      <c r="F525"/>
      <c r="G525"/>
      <c r="H525"/>
      <c r="I525"/>
      <c r="J525"/>
      <c r="K525"/>
      <c r="L525"/>
      <c r="M525"/>
      <c r="N525"/>
      <c r="O525"/>
      <c r="Q525"/>
      <c r="T525"/>
      <c r="U525"/>
      <c r="V525"/>
      <c r="W525"/>
      <c r="X525"/>
      <c r="Y525"/>
      <c r="Z525"/>
      <c r="AA525"/>
      <c r="AB525"/>
      <c r="AC525"/>
      <c r="AE525"/>
      <c r="AF525"/>
      <c r="AG525"/>
      <c r="AH525"/>
      <c r="AI525"/>
      <c r="AJ525"/>
      <c r="AL525"/>
      <c r="AN525"/>
      <c r="AO525"/>
      <c r="AP525" s="120"/>
    </row>
    <row r="526" spans="1:42" ht="10.5" customHeight="1" x14ac:dyDescent="0.2">
      <c r="A526"/>
      <c r="B526"/>
      <c r="C526" s="18"/>
      <c r="D526"/>
      <c r="E526"/>
      <c r="F526"/>
      <c r="G526"/>
      <c r="H526"/>
      <c r="I526"/>
      <c r="J526"/>
      <c r="K526"/>
      <c r="L526"/>
      <c r="M526"/>
      <c r="N526"/>
      <c r="O526"/>
      <c r="Q526"/>
      <c r="T526"/>
      <c r="U526"/>
      <c r="V526"/>
      <c r="W526"/>
      <c r="X526"/>
      <c r="Y526"/>
      <c r="Z526"/>
      <c r="AA526"/>
      <c r="AB526"/>
      <c r="AC526"/>
      <c r="AE526"/>
      <c r="AF526"/>
      <c r="AG526"/>
      <c r="AH526"/>
      <c r="AI526"/>
      <c r="AJ526"/>
      <c r="AL526"/>
      <c r="AN526"/>
      <c r="AO526"/>
      <c r="AP526" s="120"/>
    </row>
    <row r="527" spans="1:42" ht="10.5" customHeight="1" x14ac:dyDescent="0.2">
      <c r="A527"/>
      <c r="B527"/>
      <c r="C527" s="18"/>
      <c r="D527"/>
      <c r="E527"/>
      <c r="F527"/>
      <c r="G527"/>
      <c r="H527"/>
      <c r="I527"/>
      <c r="J527"/>
      <c r="K527"/>
      <c r="L527"/>
      <c r="M527"/>
      <c r="N527"/>
      <c r="O527"/>
      <c r="Q527"/>
      <c r="T527"/>
      <c r="U527"/>
      <c r="V527"/>
      <c r="W527"/>
      <c r="X527"/>
      <c r="Y527"/>
      <c r="Z527"/>
      <c r="AA527"/>
      <c r="AB527"/>
      <c r="AC527"/>
      <c r="AE527"/>
      <c r="AF527"/>
      <c r="AG527"/>
      <c r="AH527"/>
      <c r="AI527"/>
      <c r="AJ527"/>
      <c r="AL527"/>
      <c r="AN527"/>
      <c r="AO527"/>
      <c r="AP527" s="120"/>
    </row>
    <row r="528" spans="1:42" ht="10.5" customHeight="1" x14ac:dyDescent="0.2">
      <c r="A528"/>
      <c r="B528"/>
      <c r="C528" s="18"/>
      <c r="D528"/>
      <c r="E528"/>
      <c r="F528"/>
      <c r="G528"/>
      <c r="H528"/>
      <c r="I528"/>
      <c r="J528"/>
      <c r="K528"/>
      <c r="L528"/>
      <c r="M528"/>
      <c r="N528"/>
      <c r="O528"/>
      <c r="Q528"/>
      <c r="T528"/>
      <c r="U528"/>
      <c r="V528"/>
      <c r="W528"/>
      <c r="X528"/>
      <c r="Y528"/>
      <c r="Z528"/>
      <c r="AA528"/>
      <c r="AB528"/>
      <c r="AC528"/>
      <c r="AE528"/>
      <c r="AF528"/>
      <c r="AG528"/>
      <c r="AH528"/>
      <c r="AI528"/>
      <c r="AJ528"/>
      <c r="AL528"/>
      <c r="AN528"/>
      <c r="AO528"/>
      <c r="AP528" s="120"/>
    </row>
    <row r="529" spans="1:42" ht="10.5" customHeight="1" x14ac:dyDescent="0.2">
      <c r="A529"/>
      <c r="B529"/>
      <c r="C529" s="18"/>
      <c r="D529"/>
      <c r="E529"/>
      <c r="F529"/>
      <c r="G529"/>
      <c r="H529"/>
      <c r="I529"/>
      <c r="J529"/>
      <c r="K529"/>
      <c r="L529"/>
      <c r="M529"/>
      <c r="N529"/>
      <c r="O529"/>
      <c r="Q529"/>
      <c r="T529"/>
      <c r="U529"/>
      <c r="V529"/>
      <c r="W529"/>
      <c r="X529"/>
      <c r="Y529"/>
      <c r="Z529"/>
      <c r="AA529"/>
      <c r="AB529"/>
      <c r="AC529"/>
      <c r="AE529"/>
      <c r="AF529"/>
      <c r="AG529"/>
      <c r="AH529"/>
      <c r="AI529"/>
      <c r="AJ529"/>
      <c r="AL529"/>
      <c r="AN529"/>
      <c r="AO529"/>
      <c r="AP529" s="120"/>
    </row>
    <row r="530" spans="1:42" ht="10.5" customHeight="1" x14ac:dyDescent="0.2">
      <c r="A530"/>
      <c r="B530"/>
      <c r="C530" s="18"/>
      <c r="D530"/>
      <c r="E530"/>
      <c r="F530"/>
      <c r="G530"/>
      <c r="H530"/>
      <c r="I530"/>
      <c r="J530"/>
      <c r="K530"/>
      <c r="L530"/>
      <c r="M530"/>
      <c r="N530"/>
      <c r="O530"/>
      <c r="Q530"/>
      <c r="T530"/>
      <c r="U530"/>
      <c r="V530"/>
      <c r="W530"/>
      <c r="X530"/>
      <c r="Y530"/>
      <c r="Z530"/>
      <c r="AA530"/>
      <c r="AB530"/>
      <c r="AC530"/>
      <c r="AE530"/>
      <c r="AF530"/>
      <c r="AG530"/>
      <c r="AH530"/>
      <c r="AI530"/>
      <c r="AJ530"/>
      <c r="AL530"/>
      <c r="AN530"/>
      <c r="AO530"/>
      <c r="AP530" s="120"/>
    </row>
    <row r="531" spans="1:42" ht="10.5" customHeight="1" x14ac:dyDescent="0.2">
      <c r="A531"/>
      <c r="B531"/>
      <c r="C531" s="18"/>
      <c r="D531"/>
      <c r="E531"/>
      <c r="F531"/>
      <c r="G531"/>
      <c r="H531"/>
      <c r="I531"/>
      <c r="J531"/>
      <c r="K531"/>
      <c r="L531"/>
      <c r="M531"/>
      <c r="N531"/>
      <c r="O531"/>
      <c r="Q531"/>
      <c r="T531"/>
      <c r="U531"/>
      <c r="V531"/>
      <c r="W531"/>
      <c r="X531"/>
      <c r="Y531"/>
      <c r="Z531"/>
      <c r="AA531"/>
      <c r="AB531"/>
      <c r="AC531"/>
      <c r="AE531"/>
      <c r="AF531"/>
      <c r="AG531"/>
      <c r="AH531"/>
      <c r="AI531"/>
      <c r="AJ531"/>
      <c r="AL531"/>
      <c r="AN531"/>
      <c r="AO531"/>
      <c r="AP531" s="120"/>
    </row>
    <row r="532" spans="1:42" ht="10.5" customHeight="1" x14ac:dyDescent="0.2">
      <c r="A532"/>
      <c r="B532"/>
      <c r="C532" s="18"/>
      <c r="D532"/>
      <c r="E532"/>
      <c r="F532"/>
      <c r="G532"/>
      <c r="H532"/>
      <c r="I532"/>
      <c r="J532"/>
      <c r="K532"/>
      <c r="L532"/>
      <c r="M532"/>
      <c r="N532"/>
      <c r="O532"/>
      <c r="Q532"/>
      <c r="T532"/>
      <c r="U532"/>
      <c r="V532"/>
      <c r="W532"/>
      <c r="X532"/>
      <c r="Y532"/>
      <c r="Z532"/>
      <c r="AA532"/>
      <c r="AB532"/>
      <c r="AC532"/>
      <c r="AE532"/>
      <c r="AF532"/>
      <c r="AG532"/>
      <c r="AH532"/>
      <c r="AI532"/>
      <c r="AJ532"/>
      <c r="AL532"/>
      <c r="AN532"/>
      <c r="AO532"/>
      <c r="AP532" s="120"/>
    </row>
    <row r="533" spans="1:42" ht="10.5" customHeight="1" x14ac:dyDescent="0.2">
      <c r="A533"/>
      <c r="B533"/>
      <c r="C533" s="18"/>
      <c r="D533"/>
      <c r="E533"/>
      <c r="F533"/>
      <c r="G533"/>
      <c r="H533"/>
      <c r="I533"/>
      <c r="J533"/>
      <c r="K533"/>
      <c r="L533"/>
      <c r="M533"/>
      <c r="N533"/>
      <c r="O533"/>
      <c r="Q533"/>
      <c r="T533"/>
      <c r="U533"/>
      <c r="V533"/>
      <c r="W533"/>
      <c r="X533"/>
      <c r="Y533"/>
      <c r="Z533"/>
      <c r="AA533"/>
      <c r="AB533"/>
      <c r="AC533"/>
      <c r="AE533"/>
      <c r="AF533"/>
      <c r="AG533"/>
      <c r="AH533"/>
      <c r="AI533"/>
      <c r="AJ533"/>
      <c r="AL533"/>
      <c r="AN533"/>
      <c r="AO533"/>
      <c r="AP533" s="120"/>
    </row>
    <row r="534" spans="1:42" ht="10.5" customHeight="1" x14ac:dyDescent="0.2">
      <c r="A534"/>
      <c r="B534"/>
      <c r="C534" s="18"/>
      <c r="D534"/>
      <c r="E534"/>
      <c r="F534"/>
      <c r="G534"/>
      <c r="H534"/>
      <c r="I534"/>
      <c r="J534"/>
      <c r="K534"/>
      <c r="L534"/>
      <c r="M534"/>
      <c r="N534"/>
      <c r="O534"/>
      <c r="Q534"/>
      <c r="T534"/>
      <c r="U534"/>
      <c r="V534"/>
      <c r="W534"/>
      <c r="X534"/>
      <c r="Y534"/>
      <c r="Z534"/>
      <c r="AA534"/>
      <c r="AB534"/>
      <c r="AC534"/>
      <c r="AE534"/>
      <c r="AF534"/>
      <c r="AG534"/>
      <c r="AH534"/>
      <c r="AI534"/>
      <c r="AJ534"/>
      <c r="AL534"/>
      <c r="AN534"/>
      <c r="AO534"/>
      <c r="AP534" s="120"/>
    </row>
    <row r="535" spans="1:42" ht="10.5" customHeight="1" x14ac:dyDescent="0.2">
      <c r="A535"/>
      <c r="B535"/>
      <c r="C535" s="18"/>
      <c r="D535"/>
      <c r="E535"/>
      <c r="F535"/>
      <c r="G535"/>
      <c r="H535"/>
      <c r="I535"/>
      <c r="J535"/>
      <c r="K535"/>
      <c r="L535"/>
      <c r="M535"/>
      <c r="N535"/>
      <c r="O535"/>
      <c r="Q535"/>
      <c r="T535"/>
      <c r="U535"/>
      <c r="V535"/>
      <c r="W535"/>
      <c r="X535"/>
      <c r="Y535"/>
      <c r="Z535"/>
      <c r="AA535"/>
      <c r="AB535"/>
      <c r="AC535"/>
      <c r="AE535"/>
      <c r="AF535"/>
      <c r="AG535"/>
      <c r="AH535"/>
      <c r="AI535"/>
      <c r="AJ535"/>
      <c r="AL535"/>
      <c r="AN535"/>
      <c r="AO535"/>
      <c r="AP535" s="120"/>
    </row>
    <row r="536" spans="1:42" ht="10.5" customHeight="1" x14ac:dyDescent="0.2">
      <c r="A536"/>
      <c r="B536"/>
      <c r="C536" s="18"/>
      <c r="D536"/>
      <c r="E536"/>
      <c r="F536"/>
      <c r="G536"/>
      <c r="H536"/>
      <c r="I536"/>
      <c r="J536"/>
      <c r="K536"/>
      <c r="L536"/>
      <c r="M536"/>
      <c r="N536"/>
      <c r="O536"/>
      <c r="Q536"/>
      <c r="T536"/>
      <c r="U536"/>
      <c r="V536"/>
      <c r="W536"/>
      <c r="X536"/>
      <c r="Y536"/>
      <c r="Z536"/>
      <c r="AA536"/>
      <c r="AB536"/>
      <c r="AC536"/>
      <c r="AE536"/>
      <c r="AF536"/>
      <c r="AG536"/>
      <c r="AH536"/>
      <c r="AI536"/>
      <c r="AJ536"/>
      <c r="AL536"/>
      <c r="AN536"/>
      <c r="AO536"/>
      <c r="AP536" s="120"/>
    </row>
    <row r="537" spans="1:42" ht="10.5" customHeight="1" x14ac:dyDescent="0.2">
      <c r="A537"/>
      <c r="B537"/>
      <c r="C537" s="18"/>
      <c r="D537"/>
      <c r="E537"/>
      <c r="F537"/>
      <c r="G537"/>
      <c r="H537"/>
      <c r="I537"/>
      <c r="J537"/>
      <c r="K537"/>
      <c r="L537"/>
      <c r="M537"/>
      <c r="N537"/>
      <c r="O537"/>
      <c r="Q537"/>
      <c r="T537"/>
      <c r="U537"/>
      <c r="V537"/>
      <c r="W537"/>
      <c r="X537"/>
      <c r="Y537"/>
      <c r="Z537"/>
      <c r="AA537"/>
      <c r="AB537"/>
      <c r="AC537"/>
      <c r="AE537"/>
      <c r="AF537"/>
      <c r="AG537"/>
      <c r="AH537"/>
      <c r="AI537"/>
      <c r="AJ537"/>
      <c r="AL537"/>
      <c r="AN537"/>
      <c r="AO537"/>
      <c r="AP537" s="120"/>
    </row>
    <row r="538" spans="1:42" ht="10.5" customHeight="1" x14ac:dyDescent="0.2">
      <c r="A538"/>
      <c r="B538"/>
      <c r="C538" s="18"/>
      <c r="D538"/>
      <c r="E538"/>
      <c r="F538"/>
      <c r="G538"/>
      <c r="H538"/>
      <c r="I538"/>
      <c r="J538"/>
      <c r="K538"/>
      <c r="L538"/>
      <c r="M538"/>
      <c r="N538"/>
      <c r="O538"/>
      <c r="Q538"/>
      <c r="T538"/>
      <c r="U538"/>
      <c r="V538"/>
      <c r="W538"/>
      <c r="X538"/>
      <c r="Y538"/>
      <c r="Z538"/>
      <c r="AA538"/>
      <c r="AB538"/>
      <c r="AC538"/>
      <c r="AE538"/>
      <c r="AF538"/>
      <c r="AG538"/>
      <c r="AH538"/>
      <c r="AI538"/>
      <c r="AJ538"/>
      <c r="AL538"/>
      <c r="AN538"/>
      <c r="AO538"/>
      <c r="AP538" s="120"/>
    </row>
    <row r="539" spans="1:42" ht="10.5" customHeight="1" x14ac:dyDescent="0.2">
      <c r="A539"/>
      <c r="B539"/>
      <c r="C539" s="18"/>
      <c r="D539"/>
      <c r="E539"/>
      <c r="F539"/>
      <c r="G539"/>
      <c r="H539"/>
      <c r="I539"/>
      <c r="J539"/>
      <c r="K539"/>
      <c r="L539"/>
      <c r="M539"/>
      <c r="N539"/>
      <c r="O539"/>
      <c r="Q539"/>
      <c r="T539"/>
      <c r="U539"/>
      <c r="V539"/>
      <c r="W539"/>
      <c r="X539"/>
      <c r="Y539"/>
      <c r="Z539"/>
      <c r="AA539"/>
      <c r="AB539"/>
      <c r="AC539"/>
      <c r="AE539"/>
      <c r="AF539"/>
      <c r="AG539"/>
      <c r="AH539"/>
      <c r="AI539"/>
      <c r="AJ539"/>
      <c r="AL539"/>
      <c r="AN539"/>
      <c r="AO539"/>
      <c r="AP539" s="120"/>
    </row>
    <row r="540" spans="1:42" ht="10.5" customHeight="1" x14ac:dyDescent="0.2">
      <c r="A540"/>
      <c r="B540"/>
      <c r="C540" s="18"/>
      <c r="D540"/>
      <c r="E540"/>
      <c r="F540"/>
      <c r="G540"/>
      <c r="H540"/>
      <c r="I540"/>
      <c r="J540"/>
      <c r="K540"/>
      <c r="L540"/>
      <c r="M540"/>
      <c r="N540"/>
      <c r="O540"/>
      <c r="Q540"/>
      <c r="T540"/>
      <c r="U540"/>
      <c r="V540"/>
      <c r="W540"/>
      <c r="X540"/>
      <c r="Y540"/>
      <c r="Z540"/>
      <c r="AA540"/>
      <c r="AB540"/>
      <c r="AC540"/>
      <c r="AE540"/>
      <c r="AF540"/>
      <c r="AG540"/>
      <c r="AH540"/>
      <c r="AI540"/>
      <c r="AJ540"/>
      <c r="AL540"/>
      <c r="AN540"/>
      <c r="AO540"/>
      <c r="AP540" s="120"/>
    </row>
    <row r="541" spans="1:42" ht="10.5" customHeight="1" x14ac:dyDescent="0.2">
      <c r="A541"/>
      <c r="B541"/>
      <c r="C541" s="18"/>
      <c r="D541"/>
      <c r="E541"/>
      <c r="F541"/>
      <c r="G541"/>
      <c r="H541"/>
      <c r="I541"/>
      <c r="J541"/>
      <c r="K541"/>
      <c r="L541"/>
      <c r="M541"/>
      <c r="N541"/>
      <c r="O541"/>
      <c r="Q541"/>
      <c r="T541"/>
      <c r="U541"/>
      <c r="V541"/>
      <c r="W541"/>
      <c r="X541"/>
      <c r="Y541"/>
      <c r="Z541"/>
      <c r="AA541"/>
      <c r="AB541"/>
      <c r="AC541"/>
      <c r="AE541"/>
      <c r="AF541"/>
      <c r="AG541"/>
      <c r="AH541"/>
      <c r="AI541"/>
      <c r="AJ541"/>
      <c r="AL541"/>
      <c r="AN541"/>
      <c r="AO541"/>
      <c r="AP541" s="120"/>
    </row>
    <row r="542" spans="1:42" ht="10.5" customHeight="1" x14ac:dyDescent="0.2">
      <c r="A542"/>
      <c r="B542"/>
      <c r="C542" s="18"/>
      <c r="D542"/>
      <c r="E542"/>
      <c r="F542"/>
      <c r="G542"/>
      <c r="H542"/>
      <c r="I542"/>
      <c r="J542"/>
      <c r="K542"/>
      <c r="L542"/>
      <c r="M542"/>
      <c r="N542"/>
      <c r="O542"/>
      <c r="Q542"/>
      <c r="T542"/>
      <c r="U542"/>
      <c r="V542"/>
      <c r="W542"/>
      <c r="X542"/>
      <c r="Y542"/>
      <c r="Z542"/>
      <c r="AA542"/>
      <c r="AB542"/>
      <c r="AC542"/>
      <c r="AE542"/>
      <c r="AF542"/>
      <c r="AG542"/>
      <c r="AH542"/>
      <c r="AI542"/>
      <c r="AJ542"/>
      <c r="AL542"/>
      <c r="AN542"/>
      <c r="AO542"/>
      <c r="AP542" s="120"/>
    </row>
    <row r="543" spans="1:42" ht="10.5" customHeight="1" x14ac:dyDescent="0.2">
      <c r="A543"/>
      <c r="B543"/>
      <c r="C543" s="18"/>
      <c r="D543"/>
      <c r="E543"/>
      <c r="F543"/>
      <c r="G543"/>
      <c r="H543"/>
      <c r="I543"/>
      <c r="J543"/>
      <c r="K543"/>
      <c r="L543"/>
      <c r="M543"/>
      <c r="N543"/>
      <c r="O543"/>
      <c r="Q543"/>
      <c r="T543"/>
      <c r="U543"/>
      <c r="V543"/>
      <c r="W543"/>
      <c r="X543"/>
      <c r="Y543"/>
      <c r="Z543"/>
      <c r="AA543"/>
      <c r="AB543"/>
      <c r="AC543"/>
      <c r="AE543"/>
      <c r="AF543"/>
      <c r="AG543"/>
      <c r="AH543"/>
      <c r="AI543"/>
      <c r="AJ543"/>
      <c r="AL543"/>
      <c r="AN543"/>
      <c r="AO543"/>
      <c r="AP543" s="120"/>
    </row>
    <row r="544" spans="1:42" ht="10.5" customHeight="1" x14ac:dyDescent="0.2">
      <c r="A544"/>
      <c r="B544"/>
      <c r="C544" s="18"/>
      <c r="D544"/>
      <c r="E544"/>
      <c r="F544"/>
      <c r="G544"/>
      <c r="H544"/>
      <c r="I544"/>
      <c r="J544"/>
      <c r="K544"/>
      <c r="L544"/>
      <c r="M544"/>
      <c r="N544"/>
      <c r="O544"/>
      <c r="Q544"/>
      <c r="T544"/>
      <c r="U544"/>
      <c r="V544"/>
      <c r="W544"/>
      <c r="X544"/>
      <c r="Y544"/>
      <c r="Z544"/>
      <c r="AA544"/>
      <c r="AB544"/>
      <c r="AC544"/>
      <c r="AE544"/>
      <c r="AF544"/>
      <c r="AG544"/>
      <c r="AH544"/>
      <c r="AI544"/>
      <c r="AJ544"/>
      <c r="AL544"/>
      <c r="AN544"/>
      <c r="AO544"/>
      <c r="AP544" s="120"/>
    </row>
    <row r="545" spans="1:42" ht="10.5" customHeight="1" x14ac:dyDescent="0.2">
      <c r="A545"/>
      <c r="B545"/>
      <c r="C545" s="18"/>
      <c r="D545"/>
      <c r="E545"/>
      <c r="F545"/>
      <c r="G545"/>
      <c r="H545"/>
      <c r="I545"/>
      <c r="J545"/>
      <c r="K545"/>
      <c r="L545"/>
      <c r="M545"/>
      <c r="N545"/>
      <c r="O545"/>
      <c r="Q545"/>
      <c r="T545"/>
      <c r="U545"/>
      <c r="V545"/>
      <c r="W545"/>
      <c r="X545"/>
      <c r="Y545"/>
      <c r="Z545"/>
      <c r="AA545"/>
      <c r="AB545"/>
      <c r="AC545"/>
      <c r="AE545"/>
      <c r="AF545"/>
      <c r="AG545"/>
      <c r="AH545"/>
      <c r="AI545"/>
      <c r="AJ545"/>
      <c r="AL545"/>
      <c r="AN545"/>
      <c r="AO545"/>
      <c r="AP545" s="120"/>
    </row>
    <row r="546" spans="1:42" ht="10.5" customHeight="1" x14ac:dyDescent="0.2">
      <c r="A546"/>
      <c r="B546"/>
      <c r="C546" s="18"/>
      <c r="D546"/>
      <c r="E546"/>
      <c r="F546"/>
      <c r="G546"/>
      <c r="H546"/>
      <c r="I546"/>
      <c r="J546"/>
      <c r="K546"/>
      <c r="L546"/>
      <c r="M546"/>
      <c r="N546"/>
      <c r="O546"/>
      <c r="Q546"/>
      <c r="T546"/>
      <c r="U546"/>
      <c r="V546"/>
      <c r="W546"/>
      <c r="X546"/>
      <c r="Y546"/>
      <c r="Z546"/>
      <c r="AA546"/>
      <c r="AB546"/>
      <c r="AC546"/>
      <c r="AE546"/>
      <c r="AF546"/>
      <c r="AG546"/>
      <c r="AH546"/>
      <c r="AI546"/>
      <c r="AJ546"/>
      <c r="AL546"/>
      <c r="AN546"/>
      <c r="AO546"/>
      <c r="AP546" s="120"/>
    </row>
    <row r="547" spans="1:42" ht="10.5" customHeight="1" x14ac:dyDescent="0.2">
      <c r="A547"/>
      <c r="B547"/>
      <c r="C547" s="18"/>
      <c r="D547"/>
      <c r="E547"/>
      <c r="F547"/>
      <c r="G547"/>
      <c r="H547"/>
      <c r="I547"/>
      <c r="J547"/>
      <c r="K547"/>
      <c r="L547"/>
      <c r="M547"/>
      <c r="N547"/>
      <c r="O547"/>
      <c r="Q547"/>
      <c r="T547"/>
      <c r="U547"/>
      <c r="V547"/>
      <c r="W547"/>
      <c r="X547"/>
      <c r="Y547"/>
      <c r="Z547"/>
      <c r="AA547"/>
      <c r="AB547"/>
      <c r="AC547"/>
      <c r="AE547"/>
      <c r="AF547"/>
      <c r="AG547"/>
      <c r="AH547"/>
      <c r="AI547"/>
      <c r="AJ547"/>
      <c r="AL547"/>
      <c r="AN547"/>
      <c r="AO547"/>
      <c r="AP547" s="120"/>
    </row>
    <row r="548" spans="1:42" ht="10.5" customHeight="1" x14ac:dyDescent="0.2">
      <c r="A548"/>
      <c r="B548"/>
      <c r="C548" s="18"/>
      <c r="D548"/>
      <c r="E548"/>
      <c r="F548"/>
      <c r="G548"/>
      <c r="H548"/>
      <c r="I548"/>
      <c r="J548"/>
      <c r="K548"/>
      <c r="L548"/>
      <c r="M548"/>
      <c r="N548"/>
      <c r="O548"/>
      <c r="Q548"/>
      <c r="T548"/>
      <c r="U548"/>
      <c r="V548"/>
      <c r="W548"/>
      <c r="X548"/>
      <c r="Y548"/>
      <c r="Z548"/>
      <c r="AA548"/>
      <c r="AB548"/>
      <c r="AC548"/>
      <c r="AE548"/>
      <c r="AF548"/>
      <c r="AG548"/>
      <c r="AH548"/>
      <c r="AI548"/>
      <c r="AJ548"/>
      <c r="AL548"/>
      <c r="AN548"/>
      <c r="AO548"/>
      <c r="AP548" s="120"/>
    </row>
    <row r="549" spans="1:42" ht="10.5" customHeight="1" x14ac:dyDescent="0.2">
      <c r="A549"/>
      <c r="B549"/>
      <c r="C549" s="18"/>
      <c r="D549"/>
      <c r="E549"/>
      <c r="F549"/>
      <c r="G549"/>
      <c r="H549"/>
      <c r="I549"/>
      <c r="J549"/>
      <c r="K549"/>
      <c r="L549"/>
      <c r="M549"/>
      <c r="N549"/>
      <c r="O549"/>
      <c r="Q549"/>
      <c r="T549"/>
      <c r="U549"/>
      <c r="V549"/>
      <c r="W549"/>
      <c r="X549"/>
      <c r="Y549"/>
      <c r="Z549"/>
      <c r="AA549"/>
      <c r="AB549"/>
      <c r="AC549"/>
      <c r="AE549"/>
      <c r="AF549"/>
      <c r="AG549"/>
      <c r="AH549"/>
      <c r="AI549"/>
      <c r="AJ549"/>
      <c r="AL549"/>
      <c r="AN549"/>
      <c r="AO549"/>
      <c r="AP549" s="120"/>
    </row>
    <row r="550" spans="1:42" ht="10.5" customHeight="1" x14ac:dyDescent="0.2">
      <c r="A550"/>
      <c r="B550"/>
      <c r="C550" s="18"/>
      <c r="D550"/>
      <c r="E550"/>
      <c r="F550"/>
      <c r="G550"/>
      <c r="H550"/>
      <c r="I550"/>
      <c r="J550"/>
      <c r="K550"/>
      <c r="L550"/>
      <c r="M550"/>
      <c r="N550"/>
      <c r="O550"/>
      <c r="Q550"/>
      <c r="T550"/>
      <c r="U550"/>
      <c r="V550"/>
      <c r="W550"/>
      <c r="X550"/>
      <c r="Y550"/>
      <c r="Z550"/>
      <c r="AA550"/>
      <c r="AB550"/>
      <c r="AC550"/>
      <c r="AE550"/>
      <c r="AF550"/>
      <c r="AG550"/>
      <c r="AH550"/>
      <c r="AI550"/>
      <c r="AJ550"/>
      <c r="AL550"/>
      <c r="AN550"/>
      <c r="AO550"/>
      <c r="AP550" s="120"/>
    </row>
    <row r="551" spans="1:42" ht="10.5" customHeight="1" x14ac:dyDescent="0.2">
      <c r="A551"/>
      <c r="B551"/>
      <c r="C551" s="18"/>
      <c r="D551"/>
      <c r="E551"/>
      <c r="F551"/>
      <c r="G551"/>
      <c r="H551"/>
      <c r="I551"/>
      <c r="J551"/>
      <c r="K551"/>
      <c r="L551"/>
      <c r="M551"/>
      <c r="N551"/>
      <c r="O551"/>
      <c r="Q551"/>
      <c r="T551"/>
      <c r="U551"/>
      <c r="V551"/>
      <c r="W551"/>
      <c r="X551"/>
      <c r="Y551"/>
      <c r="Z551"/>
      <c r="AA551"/>
      <c r="AB551"/>
      <c r="AC551"/>
      <c r="AE551"/>
      <c r="AF551"/>
      <c r="AG551"/>
      <c r="AH551"/>
      <c r="AI551"/>
      <c r="AJ551"/>
      <c r="AL551"/>
      <c r="AN551"/>
      <c r="AO551"/>
      <c r="AP551" s="120"/>
    </row>
    <row r="552" spans="1:42" ht="10.5" customHeight="1" x14ac:dyDescent="0.2">
      <c r="A552"/>
      <c r="B552"/>
      <c r="C552" s="18"/>
      <c r="D552"/>
      <c r="E552"/>
      <c r="F552"/>
      <c r="G552"/>
      <c r="H552"/>
      <c r="I552"/>
      <c r="J552"/>
      <c r="K552"/>
      <c r="L552"/>
      <c r="M552"/>
      <c r="N552"/>
      <c r="O552"/>
      <c r="Q552"/>
      <c r="T552"/>
      <c r="U552"/>
      <c r="V552"/>
      <c r="W552"/>
      <c r="X552"/>
      <c r="Y552"/>
      <c r="Z552"/>
      <c r="AA552"/>
      <c r="AB552"/>
      <c r="AC552"/>
      <c r="AE552"/>
      <c r="AF552"/>
      <c r="AG552"/>
      <c r="AH552"/>
      <c r="AI552"/>
      <c r="AJ552"/>
      <c r="AL552"/>
      <c r="AN552"/>
      <c r="AO552"/>
      <c r="AP552" s="120"/>
    </row>
    <row r="553" spans="1:42" ht="10.5" customHeight="1" x14ac:dyDescent="0.2">
      <c r="A553"/>
      <c r="B553"/>
      <c r="C553" s="18"/>
      <c r="D553"/>
      <c r="E553"/>
      <c r="F553"/>
      <c r="G553"/>
      <c r="H553"/>
      <c r="I553"/>
      <c r="J553"/>
      <c r="K553"/>
      <c r="L553"/>
      <c r="M553"/>
      <c r="N553"/>
      <c r="O553"/>
      <c r="Q553"/>
      <c r="T553"/>
      <c r="U553"/>
      <c r="V553"/>
      <c r="W553"/>
      <c r="X553"/>
      <c r="Y553"/>
      <c r="Z553"/>
      <c r="AA553"/>
      <c r="AB553"/>
      <c r="AC553"/>
      <c r="AE553"/>
      <c r="AF553"/>
      <c r="AG553"/>
      <c r="AH553"/>
      <c r="AI553"/>
      <c r="AJ553"/>
      <c r="AL553"/>
      <c r="AN553"/>
      <c r="AO553"/>
      <c r="AP553" s="120"/>
    </row>
    <row r="554" spans="1:42" ht="10.5" customHeight="1" x14ac:dyDescent="0.2">
      <c r="A554"/>
      <c r="B554"/>
      <c r="C554" s="18"/>
      <c r="D554"/>
      <c r="E554"/>
      <c r="F554"/>
      <c r="G554"/>
      <c r="H554"/>
      <c r="I554"/>
      <c r="J554"/>
      <c r="K554"/>
      <c r="L554"/>
      <c r="M554"/>
      <c r="N554"/>
      <c r="O554"/>
      <c r="Q554"/>
      <c r="T554"/>
      <c r="U554"/>
      <c r="V554"/>
      <c r="W554"/>
      <c r="X554"/>
      <c r="Y554"/>
      <c r="Z554"/>
      <c r="AA554"/>
      <c r="AB554"/>
      <c r="AC554"/>
      <c r="AE554"/>
      <c r="AF554"/>
      <c r="AG554"/>
      <c r="AH554"/>
      <c r="AI554"/>
      <c r="AJ554"/>
      <c r="AL554"/>
      <c r="AN554"/>
      <c r="AO554"/>
      <c r="AP554" s="120"/>
    </row>
    <row r="555" spans="1:42" ht="10.5" customHeight="1" x14ac:dyDescent="0.2">
      <c r="A555"/>
      <c r="B555"/>
      <c r="C555" s="18"/>
      <c r="D555"/>
      <c r="E555"/>
      <c r="F555"/>
      <c r="G555"/>
      <c r="H555"/>
      <c r="I555"/>
      <c r="J555"/>
      <c r="K555"/>
      <c r="L555"/>
      <c r="M555"/>
      <c r="N555"/>
      <c r="O555"/>
      <c r="Q555"/>
      <c r="T555"/>
      <c r="U555"/>
      <c r="V555"/>
      <c r="W555"/>
      <c r="X555"/>
      <c r="Y555"/>
      <c r="Z555"/>
      <c r="AA555"/>
      <c r="AB555"/>
      <c r="AC555"/>
      <c r="AE555"/>
      <c r="AF555"/>
      <c r="AG555"/>
      <c r="AH555"/>
      <c r="AI555"/>
      <c r="AJ555"/>
      <c r="AL555"/>
      <c r="AN555"/>
      <c r="AO555"/>
      <c r="AP555" s="120"/>
    </row>
    <row r="556" spans="1:42" ht="10.5" customHeight="1" x14ac:dyDescent="0.2">
      <c r="A556"/>
      <c r="B556"/>
      <c r="C556" s="18"/>
      <c r="D556"/>
      <c r="E556"/>
      <c r="F556"/>
      <c r="G556"/>
      <c r="H556"/>
      <c r="I556"/>
      <c r="J556"/>
      <c r="K556"/>
      <c r="L556"/>
      <c r="M556"/>
      <c r="N556"/>
      <c r="O556"/>
      <c r="Q556"/>
      <c r="T556"/>
      <c r="U556"/>
      <c r="V556"/>
      <c r="W556"/>
      <c r="X556"/>
      <c r="Y556"/>
      <c r="Z556"/>
      <c r="AA556"/>
      <c r="AB556"/>
      <c r="AC556"/>
      <c r="AE556"/>
      <c r="AF556"/>
      <c r="AG556"/>
      <c r="AH556"/>
      <c r="AI556"/>
      <c r="AJ556"/>
      <c r="AL556"/>
      <c r="AN556"/>
      <c r="AO556"/>
      <c r="AP556" s="120"/>
    </row>
    <row r="557" spans="1:42" ht="10.5" customHeight="1" x14ac:dyDescent="0.2">
      <c r="A557"/>
      <c r="B557"/>
      <c r="C557" s="18"/>
      <c r="D557"/>
      <c r="E557"/>
      <c r="F557"/>
      <c r="G557"/>
      <c r="H557"/>
      <c r="I557"/>
      <c r="J557"/>
      <c r="K557"/>
      <c r="L557"/>
      <c r="M557"/>
      <c r="N557"/>
      <c r="O557"/>
      <c r="Q557"/>
      <c r="T557"/>
      <c r="U557"/>
      <c r="V557"/>
      <c r="W557"/>
      <c r="X557"/>
      <c r="Y557"/>
      <c r="Z557"/>
      <c r="AA557"/>
      <c r="AB557"/>
      <c r="AC557"/>
      <c r="AE557"/>
      <c r="AF557"/>
      <c r="AG557"/>
      <c r="AH557"/>
      <c r="AI557"/>
      <c r="AJ557"/>
      <c r="AL557"/>
      <c r="AN557"/>
      <c r="AO557"/>
      <c r="AP557" s="120"/>
    </row>
    <row r="558" spans="1:42" ht="10.5" customHeight="1" x14ac:dyDescent="0.2">
      <c r="A558"/>
      <c r="B558"/>
      <c r="C558" s="18"/>
      <c r="D558"/>
      <c r="E558"/>
      <c r="F558"/>
      <c r="G558"/>
      <c r="H558"/>
      <c r="I558"/>
      <c r="J558"/>
      <c r="K558"/>
      <c r="L558"/>
      <c r="M558"/>
      <c r="N558"/>
      <c r="O558"/>
      <c r="Q558"/>
      <c r="T558"/>
      <c r="U558"/>
      <c r="V558"/>
      <c r="W558"/>
      <c r="X558"/>
      <c r="Y558"/>
      <c r="Z558"/>
      <c r="AA558"/>
      <c r="AB558"/>
      <c r="AC558"/>
      <c r="AE558"/>
      <c r="AF558"/>
      <c r="AG558"/>
      <c r="AH558"/>
      <c r="AI558"/>
      <c r="AJ558"/>
      <c r="AL558"/>
      <c r="AN558"/>
      <c r="AO558"/>
      <c r="AP558" s="120"/>
    </row>
    <row r="559" spans="1:42" ht="10.5" customHeight="1" x14ac:dyDescent="0.2">
      <c r="A559"/>
      <c r="B559"/>
      <c r="C559" s="18"/>
      <c r="D559"/>
      <c r="E559"/>
      <c r="F559"/>
      <c r="G559"/>
      <c r="H559"/>
      <c r="I559"/>
      <c r="J559"/>
      <c r="K559"/>
      <c r="L559"/>
      <c r="M559"/>
      <c r="N559"/>
      <c r="O559"/>
      <c r="Q559"/>
      <c r="T559"/>
      <c r="U559"/>
      <c r="V559"/>
      <c r="W559"/>
      <c r="X559"/>
      <c r="Y559"/>
      <c r="Z559"/>
      <c r="AA559"/>
      <c r="AB559"/>
      <c r="AC559"/>
      <c r="AE559"/>
      <c r="AF559"/>
      <c r="AG559"/>
      <c r="AH559"/>
      <c r="AI559"/>
      <c r="AJ559"/>
      <c r="AL559"/>
      <c r="AN559"/>
      <c r="AO559"/>
      <c r="AP559" s="120"/>
    </row>
    <row r="560" spans="1:42" ht="10.5" customHeight="1" x14ac:dyDescent="0.2">
      <c r="A560"/>
      <c r="B560"/>
      <c r="C560" s="18"/>
      <c r="D560"/>
      <c r="E560"/>
      <c r="F560"/>
      <c r="G560"/>
      <c r="H560"/>
      <c r="I560"/>
      <c r="J560"/>
      <c r="K560"/>
      <c r="L560"/>
      <c r="M560"/>
      <c r="N560"/>
      <c r="O560"/>
      <c r="Q560"/>
      <c r="T560"/>
      <c r="U560"/>
      <c r="V560"/>
      <c r="W560"/>
      <c r="X560"/>
      <c r="Y560"/>
      <c r="Z560"/>
      <c r="AA560"/>
      <c r="AB560"/>
      <c r="AC560"/>
      <c r="AE560"/>
      <c r="AF560"/>
      <c r="AG560"/>
      <c r="AH560"/>
      <c r="AI560"/>
      <c r="AJ560"/>
      <c r="AL560"/>
      <c r="AN560"/>
      <c r="AO560"/>
      <c r="AP560" s="120"/>
    </row>
    <row r="561" spans="1:42" ht="10.5" customHeight="1" x14ac:dyDescent="0.2">
      <c r="A561"/>
      <c r="B561"/>
      <c r="C561" s="18"/>
      <c r="D561"/>
      <c r="E561"/>
      <c r="F561"/>
      <c r="G561"/>
      <c r="H561"/>
      <c r="I561"/>
      <c r="J561"/>
      <c r="K561"/>
      <c r="L561"/>
      <c r="M561"/>
      <c r="N561"/>
      <c r="O561"/>
      <c r="Q561"/>
      <c r="T561"/>
      <c r="U561"/>
      <c r="V561"/>
      <c r="W561"/>
      <c r="X561"/>
      <c r="Y561"/>
      <c r="Z561"/>
      <c r="AA561"/>
      <c r="AB561"/>
      <c r="AC561"/>
      <c r="AE561"/>
      <c r="AF561"/>
      <c r="AG561"/>
      <c r="AH561"/>
      <c r="AI561"/>
      <c r="AJ561"/>
      <c r="AL561"/>
      <c r="AN561"/>
      <c r="AO561"/>
      <c r="AP561" s="120"/>
    </row>
    <row r="562" spans="1:42" ht="10.5" customHeight="1" x14ac:dyDescent="0.2">
      <c r="A562"/>
      <c r="B562"/>
      <c r="C562" s="18"/>
      <c r="D562"/>
      <c r="E562"/>
      <c r="F562"/>
      <c r="G562"/>
      <c r="H562"/>
      <c r="I562"/>
      <c r="J562"/>
      <c r="K562"/>
      <c r="L562"/>
      <c r="M562"/>
      <c r="N562"/>
      <c r="O562"/>
      <c r="Q562"/>
      <c r="T562"/>
      <c r="U562"/>
      <c r="V562"/>
      <c r="W562"/>
      <c r="X562"/>
      <c r="Y562"/>
      <c r="Z562"/>
      <c r="AA562"/>
      <c r="AB562"/>
      <c r="AC562"/>
      <c r="AE562"/>
      <c r="AF562"/>
      <c r="AG562"/>
      <c r="AH562"/>
      <c r="AI562"/>
      <c r="AJ562"/>
      <c r="AL562"/>
      <c r="AN562"/>
      <c r="AO562"/>
      <c r="AP562" s="120"/>
    </row>
    <row r="563" spans="1:42" ht="10.5" customHeight="1" x14ac:dyDescent="0.2">
      <c r="A563"/>
      <c r="B563"/>
      <c r="C563" s="18"/>
      <c r="D563"/>
      <c r="E563"/>
      <c r="F563"/>
      <c r="G563"/>
      <c r="H563"/>
      <c r="I563"/>
      <c r="J563"/>
      <c r="K563"/>
      <c r="L563"/>
      <c r="M563"/>
      <c r="N563"/>
      <c r="O563"/>
      <c r="Q563"/>
      <c r="T563"/>
      <c r="U563"/>
      <c r="V563"/>
      <c r="W563"/>
      <c r="X563"/>
      <c r="Y563"/>
      <c r="Z563"/>
      <c r="AA563"/>
      <c r="AB563"/>
      <c r="AC563"/>
      <c r="AE563"/>
      <c r="AF563"/>
      <c r="AG563"/>
      <c r="AH563"/>
      <c r="AI563"/>
      <c r="AJ563"/>
      <c r="AL563"/>
      <c r="AN563"/>
      <c r="AO563"/>
      <c r="AP563" s="120"/>
    </row>
    <row r="564" spans="1:42" ht="10.5" customHeight="1" x14ac:dyDescent="0.2">
      <c r="A564"/>
      <c r="B564"/>
      <c r="C564" s="18"/>
      <c r="D564"/>
      <c r="E564"/>
      <c r="F564"/>
      <c r="G564"/>
      <c r="H564"/>
      <c r="I564"/>
      <c r="J564"/>
      <c r="K564"/>
      <c r="L564"/>
      <c r="M564"/>
      <c r="N564"/>
      <c r="O564"/>
      <c r="Q564"/>
      <c r="T564"/>
      <c r="U564"/>
      <c r="V564"/>
      <c r="W564"/>
      <c r="X564"/>
      <c r="Y564"/>
      <c r="Z564"/>
      <c r="AA564"/>
      <c r="AB564"/>
      <c r="AC564"/>
      <c r="AE564"/>
      <c r="AF564"/>
      <c r="AG564"/>
      <c r="AH564"/>
      <c r="AI564"/>
      <c r="AJ564"/>
      <c r="AL564"/>
      <c r="AN564"/>
      <c r="AO564"/>
      <c r="AP564" s="120"/>
    </row>
    <row r="565" spans="1:42" ht="10.5" customHeight="1" x14ac:dyDescent="0.2">
      <c r="A565"/>
      <c r="B565"/>
      <c r="C565" s="18"/>
      <c r="D565"/>
      <c r="E565"/>
      <c r="F565"/>
      <c r="G565"/>
      <c r="H565"/>
      <c r="I565"/>
      <c r="J565"/>
      <c r="K565"/>
      <c r="L565"/>
      <c r="M565"/>
      <c r="N565"/>
      <c r="O565"/>
      <c r="Q565"/>
      <c r="T565"/>
      <c r="U565"/>
      <c r="V565"/>
      <c r="W565"/>
      <c r="X565"/>
      <c r="Y565"/>
      <c r="Z565"/>
      <c r="AA565"/>
      <c r="AB565"/>
      <c r="AC565"/>
      <c r="AE565"/>
      <c r="AF565"/>
      <c r="AG565"/>
      <c r="AH565"/>
      <c r="AI565"/>
      <c r="AJ565"/>
      <c r="AL565"/>
      <c r="AN565"/>
      <c r="AO565"/>
      <c r="AP565" s="120"/>
    </row>
    <row r="566" spans="1:42" ht="10.5" customHeight="1" x14ac:dyDescent="0.2">
      <c r="A566"/>
      <c r="B566"/>
      <c r="C566" s="18"/>
      <c r="D566"/>
      <c r="E566"/>
      <c r="F566"/>
      <c r="G566"/>
      <c r="H566"/>
      <c r="I566"/>
      <c r="J566"/>
      <c r="K566"/>
      <c r="L566"/>
      <c r="M566"/>
      <c r="N566"/>
      <c r="O566"/>
      <c r="Q566"/>
      <c r="T566"/>
      <c r="U566"/>
      <c r="V566"/>
      <c r="W566"/>
      <c r="X566"/>
      <c r="Y566"/>
      <c r="Z566"/>
      <c r="AA566"/>
      <c r="AB566"/>
      <c r="AC566"/>
      <c r="AE566"/>
      <c r="AF566"/>
      <c r="AG566"/>
      <c r="AH566"/>
      <c r="AI566"/>
      <c r="AJ566"/>
      <c r="AL566"/>
      <c r="AN566"/>
      <c r="AO566"/>
      <c r="AP566" s="120"/>
    </row>
    <row r="567" spans="1:42" ht="10.5" customHeight="1" x14ac:dyDescent="0.2">
      <c r="A567"/>
      <c r="B567"/>
      <c r="C567" s="18"/>
      <c r="D567"/>
      <c r="E567"/>
      <c r="F567"/>
      <c r="G567"/>
      <c r="H567"/>
      <c r="I567"/>
      <c r="J567"/>
      <c r="K567"/>
      <c r="L567"/>
      <c r="M567"/>
      <c r="N567"/>
      <c r="O567"/>
      <c r="Q567"/>
      <c r="T567"/>
      <c r="U567"/>
      <c r="V567"/>
      <c r="W567"/>
      <c r="X567"/>
      <c r="Y567"/>
      <c r="Z567"/>
      <c r="AA567"/>
      <c r="AB567"/>
      <c r="AC567"/>
      <c r="AE567"/>
      <c r="AF567"/>
      <c r="AG567"/>
      <c r="AH567"/>
      <c r="AI567"/>
      <c r="AJ567"/>
      <c r="AL567"/>
      <c r="AN567"/>
      <c r="AO567"/>
      <c r="AP567" s="120"/>
    </row>
    <row r="568" spans="1:42" ht="10.5" customHeight="1" x14ac:dyDescent="0.2">
      <c r="A568"/>
      <c r="B568"/>
      <c r="C568" s="18"/>
      <c r="D568"/>
      <c r="E568"/>
      <c r="F568"/>
      <c r="G568"/>
      <c r="H568"/>
      <c r="I568"/>
      <c r="J568"/>
      <c r="K568"/>
      <c r="L568"/>
      <c r="M568"/>
      <c r="N568"/>
      <c r="O568"/>
      <c r="Q568"/>
      <c r="T568"/>
      <c r="U568"/>
      <c r="V568"/>
      <c r="W568"/>
      <c r="X568"/>
      <c r="Y568"/>
      <c r="Z568"/>
      <c r="AA568"/>
      <c r="AB568"/>
      <c r="AC568"/>
      <c r="AE568"/>
      <c r="AF568"/>
      <c r="AG568"/>
      <c r="AH568"/>
      <c r="AI568"/>
      <c r="AJ568"/>
      <c r="AL568"/>
      <c r="AN568"/>
      <c r="AO568"/>
      <c r="AP568" s="120"/>
    </row>
    <row r="569" spans="1:42" ht="10.5" customHeight="1" x14ac:dyDescent="0.2">
      <c r="A569"/>
      <c r="B569"/>
      <c r="C569" s="18"/>
      <c r="D569"/>
      <c r="E569"/>
      <c r="F569"/>
      <c r="G569"/>
      <c r="H569"/>
      <c r="I569"/>
      <c r="J569"/>
      <c r="K569"/>
      <c r="L569"/>
      <c r="M569"/>
      <c r="N569"/>
      <c r="O569"/>
      <c r="Q569"/>
      <c r="T569"/>
      <c r="U569"/>
      <c r="V569"/>
      <c r="W569"/>
      <c r="X569"/>
      <c r="Y569"/>
      <c r="Z569"/>
      <c r="AA569"/>
      <c r="AB569"/>
      <c r="AC569"/>
      <c r="AE569"/>
      <c r="AF569"/>
      <c r="AG569"/>
      <c r="AH569"/>
      <c r="AI569"/>
      <c r="AJ569"/>
      <c r="AL569"/>
      <c r="AN569"/>
      <c r="AO569"/>
      <c r="AP569" s="120"/>
    </row>
    <row r="570" spans="1:42" ht="10.5" customHeight="1" x14ac:dyDescent="0.2">
      <c r="A570"/>
      <c r="B570"/>
      <c r="C570" s="18"/>
      <c r="D570"/>
      <c r="E570"/>
      <c r="F570"/>
      <c r="G570"/>
      <c r="H570"/>
      <c r="I570"/>
      <c r="J570"/>
      <c r="K570"/>
      <c r="L570"/>
      <c r="M570"/>
      <c r="N570"/>
      <c r="O570"/>
      <c r="Q570"/>
      <c r="T570"/>
      <c r="U570"/>
      <c r="V570"/>
      <c r="W570"/>
      <c r="X570"/>
      <c r="Y570"/>
      <c r="Z570"/>
      <c r="AA570"/>
      <c r="AB570"/>
      <c r="AC570"/>
      <c r="AE570"/>
      <c r="AF570"/>
      <c r="AG570"/>
      <c r="AH570"/>
      <c r="AI570"/>
      <c r="AJ570"/>
      <c r="AL570"/>
      <c r="AN570"/>
      <c r="AO570"/>
      <c r="AP570" s="120"/>
    </row>
    <row r="571" spans="1:42" ht="10.5" customHeight="1" x14ac:dyDescent="0.2">
      <c r="A571"/>
      <c r="B571"/>
      <c r="C571" s="18"/>
      <c r="D571"/>
      <c r="E571"/>
      <c r="F571"/>
      <c r="G571"/>
      <c r="H571"/>
      <c r="I571"/>
      <c r="J571"/>
      <c r="K571"/>
      <c r="L571"/>
      <c r="M571"/>
      <c r="N571"/>
      <c r="O571"/>
      <c r="Q571"/>
      <c r="T571"/>
      <c r="U571"/>
      <c r="V571"/>
      <c r="W571"/>
      <c r="X571"/>
      <c r="Y571"/>
      <c r="Z571"/>
      <c r="AA571"/>
      <c r="AB571"/>
      <c r="AC571"/>
      <c r="AE571"/>
      <c r="AF571"/>
      <c r="AG571"/>
      <c r="AH571"/>
      <c r="AI571"/>
      <c r="AJ571"/>
      <c r="AL571"/>
      <c r="AN571"/>
      <c r="AO571"/>
      <c r="AP571" s="120"/>
    </row>
    <row r="572" spans="1:42" ht="10.5" customHeight="1" x14ac:dyDescent="0.2">
      <c r="A572"/>
      <c r="B572"/>
      <c r="C572" s="18"/>
      <c r="D572"/>
      <c r="E572"/>
      <c r="F572"/>
      <c r="G572"/>
      <c r="H572"/>
      <c r="I572"/>
      <c r="J572"/>
      <c r="K572"/>
      <c r="L572"/>
      <c r="M572"/>
      <c r="N572"/>
      <c r="O572"/>
      <c r="Q572"/>
      <c r="T572"/>
      <c r="U572"/>
      <c r="V572"/>
      <c r="W572"/>
      <c r="X572"/>
      <c r="Y572"/>
      <c r="Z572"/>
      <c r="AA572"/>
      <c r="AB572"/>
      <c r="AC572"/>
      <c r="AE572"/>
      <c r="AF572"/>
      <c r="AG572"/>
      <c r="AH572"/>
      <c r="AI572"/>
      <c r="AJ572"/>
      <c r="AL572"/>
      <c r="AN572"/>
      <c r="AO572"/>
      <c r="AP572" s="120"/>
    </row>
    <row r="573" spans="1:42" ht="10.5" customHeight="1" x14ac:dyDescent="0.2">
      <c r="A573"/>
      <c r="B573"/>
      <c r="C573" s="18"/>
      <c r="D573"/>
      <c r="E573"/>
      <c r="F573"/>
      <c r="G573"/>
      <c r="H573"/>
      <c r="I573"/>
      <c r="J573"/>
      <c r="K573"/>
      <c r="L573"/>
      <c r="M573"/>
      <c r="N573"/>
      <c r="O573"/>
      <c r="Q573"/>
      <c r="T573"/>
      <c r="U573"/>
      <c r="V573"/>
      <c r="W573"/>
      <c r="X573"/>
      <c r="Y573"/>
      <c r="Z573"/>
      <c r="AA573"/>
      <c r="AB573"/>
      <c r="AC573"/>
      <c r="AE573"/>
      <c r="AF573"/>
      <c r="AG573"/>
      <c r="AH573"/>
      <c r="AI573"/>
      <c r="AJ573"/>
      <c r="AL573"/>
      <c r="AN573"/>
      <c r="AO573"/>
      <c r="AP573" s="120"/>
    </row>
    <row r="574" spans="1:42" ht="10.5" customHeight="1" x14ac:dyDescent="0.2">
      <c r="A574"/>
      <c r="B574"/>
      <c r="C574" s="18"/>
      <c r="D574"/>
      <c r="E574"/>
      <c r="F574"/>
      <c r="G574"/>
      <c r="H574"/>
      <c r="I574"/>
      <c r="J574"/>
      <c r="K574"/>
      <c r="L574"/>
      <c r="M574"/>
      <c r="N574"/>
      <c r="O574"/>
      <c r="Q574"/>
      <c r="T574"/>
      <c r="U574"/>
      <c r="V574"/>
      <c r="W574"/>
      <c r="X574"/>
      <c r="Y574"/>
      <c r="Z574"/>
      <c r="AA574"/>
      <c r="AB574"/>
      <c r="AC574"/>
      <c r="AE574"/>
      <c r="AF574"/>
      <c r="AG574"/>
      <c r="AH574"/>
      <c r="AI574"/>
      <c r="AJ574"/>
      <c r="AL574"/>
      <c r="AN574"/>
      <c r="AO574"/>
      <c r="AP574" s="120"/>
    </row>
    <row r="575" spans="1:42" ht="10.5" customHeight="1" x14ac:dyDescent="0.2">
      <c r="A575"/>
      <c r="B575"/>
      <c r="C575" s="18"/>
      <c r="D575"/>
      <c r="E575"/>
      <c r="F575"/>
      <c r="G575"/>
      <c r="H575"/>
      <c r="I575"/>
      <c r="J575"/>
      <c r="K575"/>
      <c r="L575"/>
      <c r="M575"/>
      <c r="N575"/>
      <c r="O575"/>
      <c r="Q575"/>
      <c r="T575"/>
      <c r="U575"/>
      <c r="V575"/>
      <c r="W575"/>
      <c r="X575"/>
      <c r="Y575"/>
      <c r="Z575"/>
      <c r="AA575"/>
      <c r="AB575"/>
      <c r="AC575"/>
      <c r="AE575"/>
      <c r="AF575"/>
      <c r="AG575"/>
      <c r="AH575"/>
      <c r="AI575"/>
      <c r="AJ575"/>
      <c r="AL575"/>
      <c r="AN575"/>
      <c r="AO575"/>
      <c r="AP575" s="120"/>
    </row>
    <row r="576" spans="1:42" ht="10.5" customHeight="1" x14ac:dyDescent="0.2">
      <c r="A576"/>
      <c r="B576"/>
      <c r="C576" s="18"/>
      <c r="D576"/>
      <c r="E576"/>
      <c r="F576"/>
      <c r="G576"/>
      <c r="H576"/>
      <c r="I576"/>
      <c r="J576"/>
      <c r="K576"/>
      <c r="L576"/>
      <c r="M576"/>
      <c r="N576"/>
      <c r="O576"/>
      <c r="Q576"/>
      <c r="T576"/>
      <c r="U576"/>
      <c r="V576"/>
      <c r="W576"/>
      <c r="X576"/>
      <c r="Y576"/>
      <c r="Z576"/>
      <c r="AA576"/>
      <c r="AB576"/>
      <c r="AC576"/>
      <c r="AE576"/>
      <c r="AF576"/>
      <c r="AG576"/>
      <c r="AH576"/>
      <c r="AI576"/>
      <c r="AJ576"/>
      <c r="AL576"/>
      <c r="AN576"/>
      <c r="AO576"/>
      <c r="AP576" s="120"/>
    </row>
    <row r="577" spans="1:42" ht="10.5" customHeight="1" x14ac:dyDescent="0.2">
      <c r="A577"/>
      <c r="B577"/>
      <c r="C577" s="18"/>
      <c r="D577"/>
      <c r="E577"/>
      <c r="F577"/>
      <c r="G577"/>
      <c r="H577"/>
      <c r="I577"/>
      <c r="J577"/>
      <c r="K577"/>
      <c r="L577"/>
      <c r="M577"/>
      <c r="N577"/>
      <c r="O577"/>
      <c r="Q577"/>
      <c r="T577"/>
      <c r="U577"/>
      <c r="V577"/>
      <c r="W577"/>
      <c r="X577"/>
      <c r="Y577"/>
      <c r="Z577"/>
      <c r="AA577"/>
      <c r="AB577"/>
      <c r="AC577"/>
      <c r="AE577"/>
      <c r="AF577"/>
      <c r="AG577"/>
      <c r="AH577"/>
      <c r="AI577"/>
      <c r="AJ577"/>
      <c r="AL577"/>
      <c r="AN577"/>
      <c r="AO577"/>
      <c r="AP577" s="120"/>
    </row>
    <row r="578" spans="1:42" ht="10.5" customHeight="1" x14ac:dyDescent="0.2">
      <c r="A578"/>
      <c r="B578"/>
      <c r="C578" s="18"/>
      <c r="D578"/>
      <c r="E578"/>
      <c r="F578"/>
      <c r="G578"/>
      <c r="H578"/>
      <c r="I578"/>
      <c r="J578"/>
      <c r="K578"/>
      <c r="L578"/>
      <c r="M578"/>
      <c r="N578"/>
      <c r="O578"/>
      <c r="Q578"/>
      <c r="T578"/>
      <c r="U578"/>
      <c r="V578"/>
      <c r="W578"/>
      <c r="X578"/>
      <c r="Y578"/>
      <c r="Z578"/>
      <c r="AA578"/>
      <c r="AB578"/>
      <c r="AC578"/>
      <c r="AE578"/>
      <c r="AF578"/>
      <c r="AG578"/>
      <c r="AH578"/>
      <c r="AI578"/>
      <c r="AJ578"/>
      <c r="AL578"/>
      <c r="AN578"/>
      <c r="AO578"/>
      <c r="AP578" s="120"/>
    </row>
    <row r="579" spans="1:42" ht="10.5" customHeight="1" x14ac:dyDescent="0.2">
      <c r="A579"/>
      <c r="B579"/>
      <c r="C579" s="18"/>
      <c r="D579"/>
      <c r="E579"/>
      <c r="F579"/>
      <c r="G579"/>
      <c r="H579"/>
      <c r="I579"/>
      <c r="J579"/>
      <c r="K579"/>
      <c r="L579"/>
      <c r="M579"/>
      <c r="N579"/>
      <c r="O579"/>
      <c r="Q579"/>
      <c r="T579"/>
      <c r="U579"/>
      <c r="V579"/>
      <c r="W579"/>
      <c r="X579"/>
      <c r="Y579"/>
      <c r="Z579"/>
      <c r="AA579"/>
      <c r="AB579"/>
      <c r="AC579"/>
      <c r="AE579"/>
      <c r="AF579"/>
      <c r="AG579"/>
      <c r="AH579"/>
      <c r="AI579"/>
      <c r="AJ579"/>
      <c r="AL579"/>
      <c r="AN579"/>
      <c r="AO579"/>
      <c r="AP579" s="120"/>
    </row>
    <row r="580" spans="1:42" ht="10.5" customHeight="1" x14ac:dyDescent="0.2">
      <c r="A580"/>
      <c r="B580"/>
      <c r="C580" s="18"/>
      <c r="D580"/>
      <c r="E580"/>
      <c r="F580"/>
      <c r="G580"/>
      <c r="H580"/>
      <c r="I580"/>
      <c r="J580"/>
      <c r="K580"/>
      <c r="L580"/>
      <c r="M580"/>
      <c r="N580"/>
      <c r="O580"/>
      <c r="Q580"/>
      <c r="T580"/>
      <c r="U580"/>
      <c r="V580"/>
      <c r="W580"/>
      <c r="X580"/>
      <c r="Y580"/>
      <c r="Z580"/>
      <c r="AA580"/>
      <c r="AB580"/>
      <c r="AC580"/>
      <c r="AE580"/>
      <c r="AF580"/>
      <c r="AG580"/>
      <c r="AH580"/>
      <c r="AI580"/>
      <c r="AJ580"/>
      <c r="AL580"/>
      <c r="AN580"/>
      <c r="AO580"/>
      <c r="AP580" s="120"/>
    </row>
    <row r="581" spans="1:42" ht="10.5" customHeight="1" x14ac:dyDescent="0.2">
      <c r="A581"/>
      <c r="B581"/>
      <c r="C581" s="18"/>
      <c r="D581"/>
      <c r="E581"/>
      <c r="F581"/>
      <c r="G581"/>
      <c r="H581"/>
      <c r="I581"/>
      <c r="J581"/>
      <c r="K581"/>
      <c r="L581"/>
      <c r="M581"/>
      <c r="N581"/>
      <c r="O581"/>
      <c r="Q581"/>
      <c r="T581"/>
      <c r="U581"/>
      <c r="V581"/>
      <c r="W581"/>
      <c r="X581"/>
      <c r="Y581"/>
      <c r="Z581"/>
      <c r="AA581"/>
      <c r="AB581"/>
      <c r="AC581"/>
      <c r="AE581"/>
      <c r="AF581"/>
      <c r="AG581"/>
      <c r="AH581"/>
      <c r="AI581"/>
      <c r="AJ581"/>
      <c r="AL581"/>
      <c r="AN581"/>
      <c r="AO581"/>
      <c r="AP581" s="120"/>
    </row>
    <row r="582" spans="1:42" ht="10.5" customHeight="1" x14ac:dyDescent="0.2">
      <c r="A582"/>
      <c r="B582"/>
      <c r="C582" s="18"/>
      <c r="D582"/>
      <c r="E582"/>
      <c r="F582"/>
      <c r="G582"/>
      <c r="H582"/>
      <c r="I582"/>
      <c r="J582"/>
      <c r="K582"/>
      <c r="L582"/>
      <c r="M582"/>
      <c r="N582"/>
      <c r="O582"/>
      <c r="Q582"/>
      <c r="T582"/>
      <c r="U582"/>
      <c r="V582"/>
      <c r="W582"/>
      <c r="X582"/>
      <c r="Y582"/>
      <c r="Z582"/>
      <c r="AA582"/>
      <c r="AB582"/>
      <c r="AC582"/>
      <c r="AE582"/>
      <c r="AF582"/>
      <c r="AG582"/>
      <c r="AH582"/>
      <c r="AI582"/>
      <c r="AJ582"/>
      <c r="AL582"/>
      <c r="AN582"/>
      <c r="AO582"/>
      <c r="AP582" s="120"/>
    </row>
    <row r="583" spans="1:42" ht="10.5" customHeight="1" x14ac:dyDescent="0.2">
      <c r="A583"/>
      <c r="B583"/>
      <c r="C583" s="18"/>
      <c r="D583"/>
      <c r="E583"/>
      <c r="F583"/>
      <c r="G583"/>
      <c r="H583"/>
      <c r="I583"/>
      <c r="J583"/>
      <c r="K583"/>
      <c r="L583"/>
      <c r="M583"/>
      <c r="N583"/>
      <c r="O583"/>
      <c r="Q583"/>
      <c r="T583"/>
      <c r="U583"/>
      <c r="V583"/>
      <c r="W583"/>
      <c r="X583"/>
      <c r="Y583"/>
      <c r="Z583"/>
      <c r="AA583"/>
      <c r="AB583"/>
      <c r="AC583"/>
      <c r="AE583"/>
      <c r="AF583"/>
      <c r="AG583"/>
      <c r="AH583"/>
      <c r="AI583"/>
      <c r="AJ583"/>
      <c r="AL583"/>
      <c r="AN583"/>
      <c r="AO583"/>
      <c r="AP583" s="120"/>
    </row>
    <row r="584" spans="1:42" ht="10.5" customHeight="1" x14ac:dyDescent="0.2">
      <c r="A584"/>
      <c r="B584"/>
      <c r="C584" s="18"/>
      <c r="D584"/>
      <c r="E584"/>
      <c r="F584"/>
      <c r="G584"/>
      <c r="H584"/>
      <c r="I584"/>
      <c r="J584"/>
      <c r="K584"/>
      <c r="L584"/>
      <c r="M584"/>
      <c r="N584"/>
      <c r="O584"/>
      <c r="Q584"/>
      <c r="T584"/>
      <c r="U584"/>
      <c r="V584"/>
      <c r="W584"/>
      <c r="X584"/>
      <c r="Y584"/>
      <c r="Z584"/>
      <c r="AA584"/>
      <c r="AB584"/>
      <c r="AC584"/>
      <c r="AE584"/>
      <c r="AF584"/>
      <c r="AG584"/>
      <c r="AH584"/>
      <c r="AI584"/>
      <c r="AJ584"/>
      <c r="AL584"/>
      <c r="AN584"/>
      <c r="AO584"/>
      <c r="AP584" s="120"/>
    </row>
    <row r="585" spans="1:42" ht="10.5" customHeight="1" x14ac:dyDescent="0.2">
      <c r="A585"/>
      <c r="B585"/>
      <c r="C585" s="18"/>
      <c r="D585"/>
      <c r="E585"/>
      <c r="F585"/>
      <c r="G585"/>
      <c r="H585"/>
      <c r="I585"/>
      <c r="J585"/>
      <c r="K585"/>
      <c r="L585"/>
      <c r="M585"/>
      <c r="N585"/>
      <c r="O585"/>
      <c r="Q585"/>
      <c r="T585"/>
      <c r="U585"/>
      <c r="V585"/>
      <c r="W585"/>
      <c r="X585"/>
      <c r="Y585"/>
      <c r="Z585"/>
      <c r="AA585"/>
      <c r="AB585"/>
      <c r="AC585"/>
      <c r="AE585"/>
      <c r="AF585"/>
      <c r="AG585"/>
      <c r="AH585"/>
      <c r="AI585"/>
      <c r="AJ585"/>
      <c r="AL585"/>
      <c r="AN585"/>
      <c r="AO585"/>
      <c r="AP585" s="120"/>
    </row>
    <row r="586" spans="1:42" ht="10.5" customHeight="1" x14ac:dyDescent="0.2">
      <c r="A586"/>
      <c r="B586"/>
      <c r="C586" s="18"/>
      <c r="D586"/>
      <c r="E586"/>
      <c r="F586"/>
      <c r="G586"/>
      <c r="H586"/>
      <c r="I586"/>
      <c r="J586"/>
      <c r="K586"/>
      <c r="L586"/>
      <c r="M586"/>
      <c r="N586"/>
      <c r="O586"/>
      <c r="Q586"/>
      <c r="T586"/>
      <c r="U586"/>
      <c r="V586"/>
      <c r="W586"/>
      <c r="X586"/>
      <c r="Y586"/>
      <c r="Z586"/>
      <c r="AA586"/>
      <c r="AB586"/>
      <c r="AC586"/>
      <c r="AE586"/>
      <c r="AF586"/>
      <c r="AG586"/>
      <c r="AH586"/>
      <c r="AI586"/>
      <c r="AJ586"/>
      <c r="AL586"/>
      <c r="AN586"/>
      <c r="AO586"/>
      <c r="AP586" s="120"/>
    </row>
    <row r="587" spans="1:42" ht="10.5" customHeight="1" x14ac:dyDescent="0.2">
      <c r="A587"/>
      <c r="B587"/>
      <c r="C587" s="18"/>
      <c r="D587"/>
      <c r="E587"/>
      <c r="F587"/>
      <c r="G587"/>
      <c r="H587"/>
      <c r="I587"/>
      <c r="J587"/>
      <c r="K587"/>
      <c r="L587"/>
      <c r="M587"/>
      <c r="N587"/>
      <c r="O587"/>
      <c r="Q587"/>
      <c r="T587"/>
      <c r="U587"/>
      <c r="V587"/>
      <c r="W587"/>
      <c r="X587"/>
      <c r="Y587"/>
      <c r="Z587"/>
      <c r="AA587"/>
      <c r="AB587"/>
      <c r="AC587"/>
      <c r="AE587"/>
      <c r="AF587"/>
      <c r="AG587"/>
      <c r="AH587"/>
      <c r="AI587"/>
      <c r="AJ587"/>
      <c r="AL587"/>
      <c r="AN587"/>
      <c r="AO587"/>
      <c r="AP587" s="120"/>
    </row>
    <row r="588" spans="1:42" ht="10.5" customHeight="1" x14ac:dyDescent="0.2">
      <c r="A588"/>
      <c r="B588"/>
      <c r="C588" s="18"/>
      <c r="D588"/>
      <c r="E588"/>
      <c r="F588"/>
      <c r="G588"/>
      <c r="H588"/>
      <c r="I588"/>
      <c r="J588"/>
      <c r="K588"/>
      <c r="L588"/>
      <c r="M588"/>
      <c r="N588"/>
      <c r="O588"/>
      <c r="Q588"/>
      <c r="T588"/>
      <c r="U588"/>
      <c r="V588"/>
      <c r="W588"/>
      <c r="X588"/>
      <c r="Y588"/>
      <c r="Z588"/>
      <c r="AA588"/>
      <c r="AB588"/>
      <c r="AC588"/>
      <c r="AE588"/>
      <c r="AF588"/>
      <c r="AG588"/>
      <c r="AH588"/>
      <c r="AI588"/>
      <c r="AJ588"/>
      <c r="AL588"/>
      <c r="AN588"/>
      <c r="AO588"/>
      <c r="AP588" s="120"/>
    </row>
    <row r="589" spans="1:42" ht="10.5" customHeight="1" x14ac:dyDescent="0.2">
      <c r="A589"/>
      <c r="B589"/>
      <c r="C589" s="18"/>
      <c r="D589"/>
      <c r="E589"/>
      <c r="F589"/>
      <c r="G589"/>
      <c r="H589"/>
      <c r="I589"/>
      <c r="J589"/>
      <c r="K589"/>
      <c r="L589"/>
      <c r="M589"/>
      <c r="N589"/>
      <c r="O589"/>
      <c r="Q589"/>
      <c r="T589"/>
      <c r="U589"/>
      <c r="V589"/>
      <c r="W589"/>
      <c r="X589"/>
      <c r="Y589"/>
      <c r="Z589"/>
      <c r="AA589"/>
      <c r="AB589"/>
      <c r="AC589"/>
      <c r="AE589"/>
      <c r="AF589"/>
      <c r="AG589"/>
      <c r="AH589"/>
      <c r="AI589"/>
      <c r="AJ589"/>
      <c r="AL589"/>
      <c r="AN589"/>
      <c r="AO589"/>
      <c r="AP589" s="120"/>
    </row>
    <row r="590" spans="1:42" ht="10.5" customHeight="1" x14ac:dyDescent="0.2">
      <c r="A590"/>
      <c r="B590"/>
      <c r="C590" s="18"/>
      <c r="D590"/>
      <c r="E590"/>
      <c r="F590"/>
      <c r="G590"/>
      <c r="H590"/>
      <c r="I590"/>
      <c r="J590"/>
      <c r="K590"/>
      <c r="L590"/>
      <c r="M590"/>
      <c r="N590"/>
      <c r="O590"/>
      <c r="Q590"/>
      <c r="T590"/>
      <c r="U590"/>
      <c r="V590"/>
      <c r="W590"/>
      <c r="X590"/>
      <c r="Y590"/>
      <c r="Z590"/>
      <c r="AA590"/>
      <c r="AB590"/>
      <c r="AC590"/>
      <c r="AE590"/>
      <c r="AF590"/>
      <c r="AG590"/>
      <c r="AH590"/>
      <c r="AI590"/>
      <c r="AJ590"/>
      <c r="AL590"/>
      <c r="AN590"/>
      <c r="AO590"/>
      <c r="AP590" s="120"/>
    </row>
    <row r="591" spans="1:42" ht="10.5" customHeight="1" x14ac:dyDescent="0.2">
      <c r="A591"/>
      <c r="B591"/>
      <c r="C591" s="18"/>
      <c r="D591"/>
      <c r="E591"/>
      <c r="F591"/>
      <c r="G591"/>
      <c r="H591"/>
      <c r="I591"/>
      <c r="J591"/>
      <c r="K591"/>
      <c r="L591"/>
      <c r="M591"/>
      <c r="N591"/>
      <c r="O591"/>
      <c r="Q591"/>
      <c r="T591"/>
      <c r="U591"/>
      <c r="V591"/>
      <c r="W591"/>
      <c r="X591"/>
      <c r="Y591"/>
      <c r="Z591"/>
      <c r="AA591"/>
      <c r="AB591"/>
      <c r="AC591"/>
      <c r="AE591"/>
      <c r="AF591"/>
      <c r="AG591"/>
      <c r="AH591"/>
      <c r="AI591"/>
      <c r="AJ591"/>
      <c r="AL591"/>
      <c r="AN591"/>
      <c r="AO591"/>
      <c r="AP591" s="120"/>
    </row>
    <row r="592" spans="1:42" ht="10.5" customHeight="1" x14ac:dyDescent="0.2">
      <c r="A592"/>
      <c r="B592"/>
      <c r="C592" s="18"/>
      <c r="D592"/>
      <c r="E592"/>
      <c r="F592"/>
      <c r="G592"/>
      <c r="H592"/>
      <c r="I592"/>
      <c r="J592"/>
      <c r="K592"/>
      <c r="L592"/>
      <c r="M592"/>
      <c r="N592"/>
      <c r="O592"/>
      <c r="Q592"/>
      <c r="T592"/>
      <c r="U592"/>
      <c r="V592"/>
      <c r="W592"/>
      <c r="X592"/>
      <c r="Y592"/>
      <c r="Z592"/>
      <c r="AA592"/>
      <c r="AB592"/>
      <c r="AC592"/>
      <c r="AE592"/>
      <c r="AF592"/>
      <c r="AG592"/>
      <c r="AH592"/>
      <c r="AI592"/>
      <c r="AJ592"/>
      <c r="AL592"/>
      <c r="AN592"/>
      <c r="AO592"/>
      <c r="AP592" s="120"/>
    </row>
    <row r="593" spans="1:42" ht="10.5" customHeight="1" x14ac:dyDescent="0.2">
      <c r="A593"/>
      <c r="B593"/>
      <c r="C593" s="18"/>
      <c r="D593"/>
      <c r="E593"/>
      <c r="F593"/>
      <c r="G593"/>
      <c r="H593"/>
      <c r="I593"/>
      <c r="J593"/>
      <c r="K593"/>
      <c r="L593"/>
      <c r="M593"/>
      <c r="N593"/>
      <c r="O593"/>
      <c r="Q593"/>
      <c r="T593"/>
      <c r="U593"/>
      <c r="V593"/>
      <c r="W593"/>
      <c r="X593"/>
      <c r="Y593"/>
      <c r="Z593"/>
      <c r="AA593"/>
      <c r="AB593"/>
      <c r="AC593"/>
      <c r="AE593"/>
      <c r="AF593"/>
      <c r="AG593"/>
      <c r="AH593"/>
      <c r="AI593"/>
      <c r="AJ593"/>
      <c r="AL593"/>
      <c r="AN593"/>
      <c r="AO593"/>
      <c r="AP593" s="120"/>
    </row>
    <row r="594" spans="1:42" ht="10.5" customHeight="1" x14ac:dyDescent="0.2">
      <c r="A594"/>
      <c r="B594"/>
      <c r="C594" s="18"/>
      <c r="D594"/>
      <c r="E594"/>
      <c r="F594"/>
      <c r="G594"/>
      <c r="H594"/>
      <c r="I594"/>
      <c r="J594"/>
      <c r="K594"/>
      <c r="L594"/>
      <c r="M594"/>
      <c r="N594"/>
      <c r="O594"/>
      <c r="Q594"/>
      <c r="T594"/>
      <c r="U594"/>
      <c r="V594"/>
      <c r="W594"/>
      <c r="X594"/>
      <c r="Y594"/>
      <c r="Z594"/>
      <c r="AA594"/>
      <c r="AB594"/>
      <c r="AC594"/>
      <c r="AE594"/>
      <c r="AF594"/>
      <c r="AG594"/>
      <c r="AH594"/>
      <c r="AI594"/>
      <c r="AJ594"/>
      <c r="AL594"/>
      <c r="AN594"/>
      <c r="AO594"/>
      <c r="AP594" s="120"/>
    </row>
    <row r="595" spans="1:42" ht="10.5" customHeight="1" x14ac:dyDescent="0.2">
      <c r="A595"/>
      <c r="B595"/>
      <c r="C595" s="18"/>
      <c r="D595"/>
      <c r="E595"/>
      <c r="F595"/>
      <c r="G595"/>
      <c r="H595"/>
      <c r="I595"/>
      <c r="J595"/>
      <c r="K595"/>
      <c r="L595"/>
      <c r="M595"/>
      <c r="N595"/>
      <c r="O595"/>
      <c r="Q595"/>
      <c r="T595"/>
      <c r="U595"/>
      <c r="V595"/>
      <c r="W595"/>
      <c r="X595"/>
      <c r="Y595"/>
      <c r="Z595"/>
      <c r="AA595"/>
      <c r="AB595"/>
      <c r="AC595"/>
      <c r="AE595"/>
      <c r="AF595"/>
      <c r="AG595"/>
      <c r="AH595"/>
      <c r="AI595"/>
      <c r="AJ595"/>
      <c r="AL595"/>
      <c r="AN595"/>
      <c r="AO595"/>
      <c r="AP595" s="120"/>
    </row>
    <row r="596" spans="1:42" ht="10.5" customHeight="1" x14ac:dyDescent="0.2">
      <c r="A596"/>
      <c r="B596"/>
      <c r="C596" s="18"/>
      <c r="D596"/>
      <c r="E596"/>
      <c r="F596"/>
      <c r="G596"/>
      <c r="H596"/>
      <c r="I596"/>
      <c r="J596"/>
      <c r="K596"/>
      <c r="L596"/>
      <c r="M596"/>
      <c r="N596"/>
      <c r="O596"/>
      <c r="Q596"/>
      <c r="T596"/>
      <c r="U596"/>
      <c r="V596"/>
      <c r="W596"/>
      <c r="X596"/>
      <c r="Y596"/>
      <c r="Z596"/>
      <c r="AA596"/>
      <c r="AB596"/>
      <c r="AC596"/>
      <c r="AE596"/>
      <c r="AF596"/>
      <c r="AG596"/>
      <c r="AH596"/>
      <c r="AI596"/>
      <c r="AJ596"/>
      <c r="AL596"/>
      <c r="AN596"/>
      <c r="AO596"/>
      <c r="AP596" s="120"/>
    </row>
    <row r="597" spans="1:42" ht="10.5" customHeight="1" x14ac:dyDescent="0.2">
      <c r="A597"/>
      <c r="B597"/>
      <c r="C597" s="18"/>
      <c r="D597"/>
      <c r="E597"/>
      <c r="F597"/>
      <c r="G597"/>
      <c r="H597"/>
      <c r="I597"/>
      <c r="J597"/>
      <c r="K597"/>
      <c r="L597"/>
      <c r="M597"/>
      <c r="N597"/>
      <c r="O597"/>
      <c r="Q597"/>
      <c r="T597"/>
      <c r="U597"/>
      <c r="V597"/>
      <c r="W597"/>
      <c r="X597"/>
      <c r="Y597"/>
      <c r="Z597"/>
      <c r="AA597"/>
      <c r="AB597"/>
      <c r="AC597"/>
      <c r="AE597"/>
      <c r="AF597"/>
      <c r="AG597"/>
      <c r="AH597"/>
      <c r="AI597"/>
      <c r="AJ597"/>
      <c r="AL597"/>
      <c r="AN597"/>
      <c r="AO597"/>
      <c r="AP597" s="120"/>
    </row>
    <row r="598" spans="1:42" ht="10.5" customHeight="1" x14ac:dyDescent="0.2">
      <c r="A598"/>
      <c r="B598"/>
      <c r="C598" s="18"/>
      <c r="D598"/>
      <c r="E598"/>
      <c r="F598"/>
      <c r="G598"/>
      <c r="H598"/>
      <c r="I598"/>
      <c r="J598"/>
      <c r="K598"/>
      <c r="L598"/>
      <c r="M598"/>
      <c r="N598"/>
      <c r="O598"/>
      <c r="Q598"/>
      <c r="T598"/>
      <c r="U598"/>
      <c r="V598"/>
      <c r="W598"/>
      <c r="X598"/>
      <c r="Y598"/>
      <c r="Z598"/>
      <c r="AA598"/>
      <c r="AB598"/>
      <c r="AC598"/>
      <c r="AE598"/>
      <c r="AF598"/>
      <c r="AG598"/>
      <c r="AH598"/>
      <c r="AI598"/>
      <c r="AJ598"/>
      <c r="AL598"/>
      <c r="AN598"/>
      <c r="AO598"/>
      <c r="AP598" s="120"/>
    </row>
    <row r="599" spans="1:42" ht="10.5" customHeight="1" x14ac:dyDescent="0.2">
      <c r="A599"/>
      <c r="B599"/>
      <c r="C599" s="18"/>
      <c r="D599"/>
      <c r="E599"/>
      <c r="F599"/>
      <c r="G599"/>
      <c r="H599"/>
      <c r="I599"/>
      <c r="J599"/>
      <c r="K599"/>
      <c r="L599"/>
      <c r="M599"/>
      <c r="N599"/>
      <c r="O599"/>
      <c r="Q599"/>
      <c r="T599"/>
      <c r="U599"/>
      <c r="V599"/>
      <c r="W599"/>
      <c r="X599"/>
      <c r="Y599"/>
      <c r="Z599"/>
      <c r="AA599"/>
      <c r="AB599"/>
      <c r="AC599"/>
      <c r="AE599"/>
      <c r="AF599"/>
      <c r="AG599"/>
      <c r="AH599"/>
      <c r="AI599"/>
      <c r="AJ599"/>
      <c r="AL599"/>
      <c r="AN599"/>
      <c r="AO599"/>
      <c r="AP599" s="120"/>
    </row>
    <row r="600" spans="1:42" ht="10.5" customHeight="1" x14ac:dyDescent="0.2">
      <c r="A600"/>
      <c r="B600"/>
      <c r="C600" s="18"/>
      <c r="D600"/>
      <c r="E600"/>
      <c r="F600"/>
      <c r="G600"/>
      <c r="H600"/>
      <c r="I600"/>
      <c r="J600"/>
      <c r="K600"/>
      <c r="L600"/>
      <c r="M600"/>
      <c r="N600"/>
      <c r="O600"/>
      <c r="Q600"/>
      <c r="T600"/>
      <c r="U600"/>
      <c r="V600"/>
      <c r="W600"/>
      <c r="X600"/>
      <c r="Y600"/>
      <c r="Z600"/>
      <c r="AA600"/>
      <c r="AB600"/>
      <c r="AC600"/>
      <c r="AE600"/>
      <c r="AF600"/>
      <c r="AG600"/>
      <c r="AH600"/>
      <c r="AI600"/>
      <c r="AJ600"/>
      <c r="AL600"/>
      <c r="AN600"/>
      <c r="AO600"/>
      <c r="AP600" s="120"/>
    </row>
    <row r="601" spans="1:42" ht="10.5" customHeight="1" x14ac:dyDescent="0.2">
      <c r="A601"/>
      <c r="B601"/>
      <c r="C601" s="18"/>
      <c r="D601"/>
      <c r="E601"/>
      <c r="F601"/>
      <c r="G601"/>
      <c r="H601"/>
      <c r="I601"/>
      <c r="J601"/>
      <c r="K601"/>
      <c r="L601"/>
      <c r="M601"/>
      <c r="N601"/>
      <c r="O601"/>
      <c r="Q601"/>
      <c r="T601"/>
      <c r="U601"/>
      <c r="V601"/>
      <c r="W601"/>
      <c r="X601"/>
      <c r="Y601"/>
      <c r="Z601"/>
      <c r="AA601"/>
      <c r="AB601"/>
      <c r="AC601"/>
      <c r="AE601"/>
      <c r="AF601"/>
      <c r="AG601"/>
      <c r="AH601"/>
      <c r="AI601"/>
      <c r="AJ601"/>
      <c r="AL601"/>
      <c r="AN601"/>
      <c r="AO601"/>
      <c r="AP601" s="120"/>
    </row>
    <row r="602" spans="1:42" ht="10.5" customHeight="1" x14ac:dyDescent="0.2">
      <c r="A602"/>
      <c r="B602"/>
      <c r="C602" s="18"/>
      <c r="D602"/>
      <c r="E602"/>
      <c r="F602"/>
      <c r="G602"/>
      <c r="H602"/>
      <c r="I602"/>
      <c r="J602"/>
      <c r="K602"/>
      <c r="L602"/>
      <c r="M602"/>
      <c r="N602"/>
      <c r="O602"/>
      <c r="Q602"/>
      <c r="T602"/>
      <c r="U602"/>
      <c r="V602"/>
      <c r="W602"/>
      <c r="X602"/>
      <c r="Y602"/>
      <c r="Z602"/>
      <c r="AA602"/>
      <c r="AB602"/>
      <c r="AC602"/>
      <c r="AE602"/>
      <c r="AF602"/>
      <c r="AG602"/>
      <c r="AH602"/>
      <c r="AI602"/>
      <c r="AJ602"/>
      <c r="AL602"/>
      <c r="AN602"/>
      <c r="AO602"/>
      <c r="AP602" s="120"/>
    </row>
    <row r="603" spans="1:42" ht="10.5" customHeight="1" x14ac:dyDescent="0.2">
      <c r="A603"/>
      <c r="B603"/>
      <c r="C603" s="18"/>
      <c r="D603"/>
      <c r="E603"/>
      <c r="F603"/>
      <c r="G603"/>
      <c r="H603"/>
      <c r="I603"/>
      <c r="J603"/>
      <c r="K603"/>
      <c r="L603"/>
      <c r="M603"/>
      <c r="N603"/>
      <c r="O603"/>
      <c r="Q603"/>
      <c r="T603"/>
      <c r="U603"/>
      <c r="V603"/>
      <c r="W603"/>
      <c r="X603"/>
      <c r="Y603"/>
      <c r="Z603"/>
      <c r="AA603"/>
      <c r="AB603"/>
      <c r="AC603"/>
      <c r="AE603"/>
      <c r="AF603"/>
      <c r="AG603"/>
      <c r="AH603"/>
      <c r="AI603"/>
      <c r="AJ603"/>
      <c r="AL603"/>
      <c r="AN603"/>
      <c r="AO603"/>
      <c r="AP603" s="120"/>
    </row>
    <row r="604" spans="1:42" ht="10.5" customHeight="1" x14ac:dyDescent="0.2">
      <c r="A604"/>
      <c r="B604"/>
      <c r="C604" s="18"/>
      <c r="D604"/>
      <c r="E604"/>
      <c r="F604"/>
      <c r="G604"/>
      <c r="H604"/>
      <c r="I604"/>
      <c r="J604"/>
      <c r="K604"/>
      <c r="L604"/>
      <c r="M604"/>
      <c r="N604"/>
      <c r="O604"/>
      <c r="Q604"/>
      <c r="T604"/>
      <c r="U604"/>
      <c r="V604"/>
      <c r="W604"/>
      <c r="X604"/>
      <c r="Y604"/>
      <c r="Z604"/>
      <c r="AA604"/>
      <c r="AB604"/>
      <c r="AC604"/>
      <c r="AE604"/>
      <c r="AF604"/>
      <c r="AG604"/>
      <c r="AH604"/>
      <c r="AI604"/>
      <c r="AJ604"/>
      <c r="AL604"/>
      <c r="AN604"/>
      <c r="AO604"/>
      <c r="AP604" s="120"/>
    </row>
    <row r="605" spans="1:42" ht="10.5" customHeight="1" x14ac:dyDescent="0.2">
      <c r="A605"/>
      <c r="B605"/>
      <c r="C605" s="18"/>
      <c r="D605"/>
      <c r="E605"/>
      <c r="F605"/>
      <c r="G605"/>
      <c r="H605"/>
      <c r="I605"/>
      <c r="J605"/>
      <c r="K605"/>
      <c r="L605"/>
      <c r="M605"/>
      <c r="N605"/>
      <c r="O605"/>
      <c r="Q605"/>
      <c r="T605"/>
      <c r="U605"/>
      <c r="V605"/>
      <c r="W605"/>
      <c r="X605"/>
      <c r="Y605"/>
      <c r="Z605"/>
      <c r="AA605"/>
      <c r="AB605"/>
      <c r="AC605"/>
      <c r="AE605"/>
      <c r="AF605"/>
      <c r="AG605"/>
      <c r="AH605"/>
      <c r="AI605"/>
      <c r="AJ605"/>
      <c r="AL605"/>
      <c r="AN605"/>
      <c r="AO605"/>
      <c r="AP605" s="120"/>
    </row>
    <row r="606" spans="1:42" ht="10.5" customHeight="1" x14ac:dyDescent="0.2">
      <c r="A606"/>
      <c r="B606"/>
      <c r="C606" s="18"/>
      <c r="D606"/>
      <c r="E606"/>
      <c r="F606"/>
      <c r="G606"/>
      <c r="H606"/>
      <c r="I606"/>
      <c r="J606"/>
      <c r="K606"/>
      <c r="L606"/>
      <c r="M606"/>
      <c r="N606"/>
      <c r="O606"/>
      <c r="Q606"/>
      <c r="T606"/>
      <c r="U606"/>
      <c r="V606"/>
      <c r="W606"/>
      <c r="X606"/>
      <c r="Y606"/>
      <c r="Z606"/>
      <c r="AA606"/>
      <c r="AB606"/>
      <c r="AC606"/>
      <c r="AE606"/>
      <c r="AF606"/>
      <c r="AG606"/>
      <c r="AH606"/>
      <c r="AI606"/>
      <c r="AJ606"/>
      <c r="AL606"/>
      <c r="AN606"/>
      <c r="AO606"/>
      <c r="AP606" s="120"/>
    </row>
    <row r="607" spans="1:42" ht="10.5" customHeight="1" x14ac:dyDescent="0.2">
      <c r="A607"/>
      <c r="B607"/>
      <c r="C607" s="18"/>
      <c r="D607"/>
      <c r="E607"/>
      <c r="F607"/>
      <c r="G607"/>
      <c r="H607"/>
      <c r="I607"/>
      <c r="J607"/>
      <c r="K607"/>
      <c r="L607"/>
      <c r="M607"/>
      <c r="N607"/>
      <c r="O607"/>
      <c r="Q607"/>
      <c r="T607"/>
      <c r="U607"/>
      <c r="V607"/>
      <c r="W607"/>
      <c r="X607"/>
      <c r="Y607"/>
      <c r="Z607"/>
      <c r="AA607"/>
      <c r="AB607"/>
      <c r="AC607"/>
      <c r="AE607"/>
      <c r="AF607"/>
      <c r="AG607"/>
      <c r="AH607"/>
      <c r="AI607"/>
      <c r="AJ607"/>
      <c r="AL607"/>
      <c r="AN607"/>
      <c r="AO607"/>
      <c r="AP607" s="120"/>
    </row>
    <row r="608" spans="1:42" ht="10.5" customHeight="1" x14ac:dyDescent="0.2">
      <c r="A608"/>
      <c r="B608"/>
      <c r="C608" s="18"/>
      <c r="D608"/>
      <c r="E608"/>
      <c r="F608"/>
      <c r="G608"/>
      <c r="H608"/>
      <c r="I608"/>
      <c r="J608"/>
      <c r="K608"/>
      <c r="L608"/>
      <c r="M608"/>
      <c r="N608"/>
      <c r="O608"/>
      <c r="Q608"/>
      <c r="T608"/>
      <c r="U608"/>
      <c r="V608"/>
      <c r="W608"/>
      <c r="X608"/>
      <c r="Y608"/>
      <c r="Z608"/>
      <c r="AA608"/>
      <c r="AB608"/>
      <c r="AC608"/>
      <c r="AE608"/>
      <c r="AF608"/>
      <c r="AG608"/>
      <c r="AH608"/>
      <c r="AI608"/>
      <c r="AJ608"/>
      <c r="AL608"/>
      <c r="AN608"/>
      <c r="AO608"/>
      <c r="AP608" s="120"/>
    </row>
    <row r="609" spans="1:42" ht="10.5" customHeight="1" x14ac:dyDescent="0.2">
      <c r="A609"/>
      <c r="B609"/>
      <c r="C609" s="18"/>
      <c r="D609"/>
      <c r="E609"/>
      <c r="F609"/>
      <c r="G609"/>
      <c r="H609"/>
      <c r="I609"/>
      <c r="J609"/>
      <c r="K609"/>
      <c r="L609"/>
      <c r="M609"/>
      <c r="N609"/>
      <c r="O609"/>
      <c r="Q609"/>
      <c r="T609"/>
      <c r="U609"/>
      <c r="V609"/>
      <c r="W609"/>
      <c r="X609"/>
      <c r="Y609"/>
      <c r="Z609"/>
      <c r="AA609"/>
      <c r="AB609"/>
      <c r="AC609"/>
      <c r="AE609"/>
      <c r="AF609"/>
      <c r="AG609"/>
      <c r="AH609"/>
      <c r="AI609"/>
      <c r="AJ609"/>
      <c r="AL609"/>
      <c r="AN609"/>
      <c r="AO609"/>
      <c r="AP609" s="120"/>
    </row>
    <row r="610" spans="1:42" ht="10.5" customHeight="1" x14ac:dyDescent="0.2">
      <c r="A610"/>
      <c r="B610"/>
      <c r="C610" s="18"/>
      <c r="D610"/>
      <c r="E610"/>
      <c r="F610"/>
      <c r="G610"/>
      <c r="H610"/>
      <c r="I610"/>
      <c r="J610"/>
      <c r="K610"/>
      <c r="L610"/>
      <c r="M610"/>
      <c r="N610"/>
      <c r="O610"/>
      <c r="Q610"/>
      <c r="T610"/>
      <c r="U610"/>
      <c r="V610"/>
      <c r="W610"/>
      <c r="X610"/>
      <c r="Y610"/>
      <c r="Z610"/>
      <c r="AA610"/>
      <c r="AB610"/>
      <c r="AC610"/>
      <c r="AE610"/>
      <c r="AF610"/>
      <c r="AG610"/>
      <c r="AH610"/>
      <c r="AI610"/>
      <c r="AJ610"/>
      <c r="AL610"/>
      <c r="AN610"/>
      <c r="AO610"/>
      <c r="AP610" s="120"/>
    </row>
    <row r="611" spans="1:42" ht="10.5" customHeight="1" x14ac:dyDescent="0.2">
      <c r="A611"/>
      <c r="B611"/>
      <c r="C611" s="18"/>
      <c r="D611"/>
      <c r="E611"/>
      <c r="F611"/>
      <c r="G611"/>
      <c r="H611"/>
      <c r="I611"/>
      <c r="J611"/>
      <c r="K611"/>
      <c r="L611"/>
      <c r="M611"/>
      <c r="N611"/>
      <c r="O611"/>
      <c r="Q611"/>
      <c r="T611"/>
      <c r="U611"/>
      <c r="V611"/>
      <c r="W611"/>
      <c r="X611"/>
      <c r="Y611"/>
      <c r="Z611"/>
      <c r="AA611"/>
      <c r="AB611"/>
      <c r="AC611"/>
      <c r="AE611"/>
      <c r="AF611"/>
      <c r="AG611"/>
      <c r="AH611"/>
      <c r="AI611"/>
      <c r="AJ611"/>
      <c r="AL611"/>
      <c r="AN611"/>
      <c r="AO611"/>
      <c r="AP611" s="120"/>
    </row>
    <row r="612" spans="1:42" ht="10.5" customHeight="1" x14ac:dyDescent="0.2">
      <c r="A612"/>
      <c r="B612"/>
      <c r="C612" s="18"/>
      <c r="D612"/>
      <c r="E612"/>
      <c r="F612"/>
      <c r="G612"/>
      <c r="H612"/>
      <c r="I612"/>
      <c r="J612"/>
      <c r="K612"/>
      <c r="L612"/>
      <c r="M612"/>
      <c r="N612"/>
      <c r="O612"/>
      <c r="Q612"/>
      <c r="T612"/>
      <c r="U612"/>
      <c r="V612"/>
      <c r="W612"/>
      <c r="X612"/>
      <c r="Y612"/>
      <c r="Z612"/>
      <c r="AA612"/>
      <c r="AB612"/>
      <c r="AC612"/>
      <c r="AE612"/>
      <c r="AF612"/>
      <c r="AG612"/>
      <c r="AH612"/>
      <c r="AI612"/>
      <c r="AJ612"/>
      <c r="AL612"/>
      <c r="AN612"/>
      <c r="AO612"/>
      <c r="AP612" s="120"/>
    </row>
    <row r="613" spans="1:42" ht="10.5" customHeight="1" x14ac:dyDescent="0.2">
      <c r="A613"/>
      <c r="B613"/>
      <c r="C613" s="18"/>
      <c r="D613"/>
      <c r="E613"/>
      <c r="F613"/>
      <c r="G613"/>
      <c r="H613"/>
      <c r="I613"/>
      <c r="J613"/>
      <c r="K613"/>
      <c r="L613"/>
      <c r="M613"/>
      <c r="N613"/>
      <c r="O613"/>
      <c r="Q613"/>
      <c r="T613"/>
      <c r="U613"/>
      <c r="V613"/>
      <c r="W613"/>
      <c r="X613"/>
      <c r="Y613"/>
      <c r="Z613"/>
      <c r="AA613"/>
      <c r="AB613"/>
      <c r="AC613"/>
      <c r="AE613"/>
      <c r="AF613"/>
      <c r="AG613"/>
      <c r="AH613"/>
      <c r="AI613"/>
      <c r="AJ613"/>
      <c r="AL613"/>
      <c r="AN613"/>
      <c r="AO613"/>
      <c r="AP613" s="120"/>
    </row>
    <row r="614" spans="1:42" ht="10.5" customHeight="1" x14ac:dyDescent="0.2">
      <c r="A614"/>
      <c r="B614"/>
      <c r="C614" s="18"/>
      <c r="D614"/>
      <c r="E614"/>
      <c r="F614"/>
      <c r="G614"/>
      <c r="H614"/>
      <c r="I614"/>
      <c r="J614"/>
      <c r="K614"/>
      <c r="L614"/>
      <c r="M614"/>
      <c r="N614"/>
      <c r="O614"/>
      <c r="Q614"/>
      <c r="T614"/>
      <c r="U614"/>
      <c r="V614"/>
      <c r="W614"/>
      <c r="X614"/>
      <c r="Y614"/>
      <c r="Z614"/>
      <c r="AA614"/>
      <c r="AB614"/>
      <c r="AC614"/>
      <c r="AE614"/>
      <c r="AF614"/>
      <c r="AG614"/>
      <c r="AH614"/>
      <c r="AI614"/>
      <c r="AJ614"/>
      <c r="AL614"/>
      <c r="AN614"/>
      <c r="AO614"/>
      <c r="AP614" s="120"/>
    </row>
    <row r="615" spans="1:42" ht="10.5" customHeight="1" x14ac:dyDescent="0.2">
      <c r="A615"/>
      <c r="B615"/>
      <c r="C615" s="18"/>
      <c r="D615"/>
      <c r="E615"/>
      <c r="F615"/>
      <c r="G615"/>
      <c r="H615"/>
      <c r="I615"/>
      <c r="J615"/>
      <c r="K615"/>
      <c r="L615"/>
      <c r="M615"/>
      <c r="N615"/>
      <c r="O615"/>
      <c r="Q615"/>
      <c r="T615"/>
      <c r="U615"/>
      <c r="V615"/>
      <c r="W615"/>
      <c r="X615"/>
      <c r="Y615"/>
      <c r="Z615"/>
      <c r="AA615"/>
      <c r="AB615"/>
      <c r="AC615"/>
      <c r="AE615"/>
      <c r="AF615"/>
      <c r="AG615"/>
      <c r="AH615"/>
      <c r="AI615"/>
      <c r="AJ615"/>
      <c r="AL615"/>
      <c r="AN615"/>
      <c r="AO615"/>
      <c r="AP615" s="120"/>
    </row>
    <row r="616" spans="1:42" ht="10.5" customHeight="1" x14ac:dyDescent="0.2">
      <c r="A616"/>
      <c r="B616"/>
      <c r="C616" s="18"/>
      <c r="D616"/>
      <c r="E616"/>
      <c r="F616"/>
      <c r="G616"/>
      <c r="H616"/>
      <c r="I616"/>
      <c r="J616"/>
      <c r="K616"/>
      <c r="L616"/>
      <c r="M616"/>
      <c r="N616"/>
      <c r="O616"/>
      <c r="Q616"/>
      <c r="T616"/>
      <c r="U616"/>
      <c r="V616"/>
      <c r="W616"/>
      <c r="X616"/>
      <c r="Y616"/>
      <c r="Z616"/>
      <c r="AA616"/>
      <c r="AB616"/>
      <c r="AC616"/>
      <c r="AE616"/>
      <c r="AF616"/>
      <c r="AG616"/>
      <c r="AH616"/>
      <c r="AI616"/>
      <c r="AJ616"/>
      <c r="AL616"/>
      <c r="AN616"/>
      <c r="AO616"/>
      <c r="AP616" s="120"/>
    </row>
    <row r="617" spans="1:42" ht="10.5" customHeight="1" x14ac:dyDescent="0.2">
      <c r="A617"/>
      <c r="B617"/>
      <c r="C617" s="18"/>
      <c r="D617"/>
      <c r="E617"/>
      <c r="F617"/>
      <c r="G617"/>
      <c r="H617"/>
      <c r="I617"/>
      <c r="J617"/>
      <c r="K617"/>
      <c r="L617"/>
      <c r="M617"/>
      <c r="N617"/>
      <c r="O617"/>
      <c r="Q617"/>
      <c r="T617"/>
      <c r="U617"/>
      <c r="V617"/>
      <c r="W617"/>
      <c r="X617"/>
      <c r="Y617"/>
      <c r="Z617"/>
      <c r="AA617"/>
      <c r="AB617"/>
      <c r="AC617"/>
      <c r="AE617"/>
      <c r="AF617"/>
      <c r="AG617"/>
      <c r="AH617"/>
      <c r="AI617"/>
      <c r="AJ617"/>
      <c r="AL617"/>
      <c r="AN617"/>
      <c r="AO617"/>
      <c r="AP617" s="120"/>
    </row>
    <row r="618" spans="1:42" ht="10.5" customHeight="1" x14ac:dyDescent="0.2">
      <c r="A618"/>
      <c r="B618"/>
      <c r="C618" s="18"/>
      <c r="D618"/>
      <c r="E618"/>
      <c r="F618"/>
      <c r="G618"/>
      <c r="H618"/>
      <c r="I618"/>
      <c r="J618"/>
      <c r="K618"/>
      <c r="L618"/>
      <c r="M618"/>
      <c r="N618"/>
      <c r="O618"/>
      <c r="Q618"/>
      <c r="T618"/>
      <c r="U618"/>
      <c r="V618"/>
      <c r="W618"/>
      <c r="X618"/>
      <c r="Y618"/>
      <c r="Z618"/>
      <c r="AA618"/>
      <c r="AB618"/>
      <c r="AC618"/>
      <c r="AE618"/>
      <c r="AF618"/>
      <c r="AG618"/>
      <c r="AH618"/>
      <c r="AI618"/>
      <c r="AJ618"/>
      <c r="AL618"/>
      <c r="AN618"/>
      <c r="AO618"/>
      <c r="AP618" s="120"/>
    </row>
    <row r="619" spans="1:42" ht="10.5" customHeight="1" x14ac:dyDescent="0.2">
      <c r="A619"/>
      <c r="B619"/>
      <c r="C619" s="18"/>
      <c r="D619"/>
      <c r="E619"/>
      <c r="F619"/>
      <c r="G619"/>
      <c r="H619"/>
      <c r="I619"/>
      <c r="J619"/>
      <c r="K619"/>
      <c r="L619"/>
      <c r="M619"/>
      <c r="N619"/>
      <c r="O619"/>
      <c r="Q619"/>
      <c r="T619"/>
      <c r="U619"/>
      <c r="V619"/>
      <c r="W619"/>
      <c r="X619"/>
      <c r="Y619"/>
      <c r="Z619"/>
      <c r="AA619"/>
      <c r="AB619"/>
      <c r="AC619"/>
      <c r="AE619"/>
      <c r="AF619"/>
      <c r="AG619"/>
      <c r="AH619"/>
      <c r="AI619"/>
      <c r="AJ619"/>
      <c r="AL619"/>
      <c r="AN619"/>
      <c r="AO619"/>
      <c r="AP619" s="120"/>
    </row>
    <row r="620" spans="1:42" ht="10.5" customHeight="1" x14ac:dyDescent="0.2">
      <c r="A620"/>
      <c r="B620"/>
      <c r="C620" s="18"/>
      <c r="D620"/>
      <c r="E620"/>
      <c r="F620"/>
      <c r="G620"/>
      <c r="H620"/>
      <c r="I620"/>
      <c r="J620"/>
      <c r="K620"/>
      <c r="L620"/>
      <c r="M620"/>
      <c r="N620"/>
      <c r="O620"/>
      <c r="Q620"/>
      <c r="T620"/>
      <c r="U620"/>
      <c r="V620"/>
      <c r="W620"/>
      <c r="X620"/>
      <c r="Y620"/>
      <c r="Z620"/>
      <c r="AA620"/>
      <c r="AB620"/>
      <c r="AC620"/>
      <c r="AE620"/>
      <c r="AF620"/>
      <c r="AG620"/>
      <c r="AH620"/>
      <c r="AI620"/>
      <c r="AJ620"/>
      <c r="AL620"/>
      <c r="AN620"/>
      <c r="AO620"/>
      <c r="AP620" s="120"/>
    </row>
    <row r="621" spans="1:42" ht="10.5" customHeight="1" x14ac:dyDescent="0.2">
      <c r="A621"/>
      <c r="B621"/>
      <c r="C621" s="18"/>
      <c r="D621"/>
      <c r="E621"/>
      <c r="F621"/>
      <c r="G621"/>
      <c r="H621"/>
      <c r="I621"/>
      <c r="J621"/>
      <c r="K621"/>
      <c r="L621"/>
      <c r="M621"/>
      <c r="N621"/>
      <c r="O621"/>
      <c r="Q621"/>
      <c r="T621"/>
      <c r="U621"/>
      <c r="V621"/>
      <c r="W621"/>
      <c r="X621"/>
      <c r="Y621"/>
      <c r="Z621"/>
      <c r="AA621"/>
      <c r="AB621"/>
      <c r="AC621"/>
      <c r="AE621"/>
      <c r="AF621"/>
      <c r="AG621"/>
      <c r="AH621"/>
      <c r="AI621"/>
      <c r="AJ621"/>
      <c r="AL621"/>
      <c r="AN621"/>
      <c r="AO621"/>
      <c r="AP621" s="120"/>
    </row>
    <row r="622" spans="1:42" ht="10.5" customHeight="1" x14ac:dyDescent="0.2">
      <c r="A622"/>
      <c r="B622"/>
      <c r="C622" s="18"/>
      <c r="D622"/>
      <c r="E622"/>
      <c r="F622"/>
      <c r="G622"/>
      <c r="H622"/>
      <c r="I622"/>
      <c r="J622"/>
      <c r="K622"/>
      <c r="L622"/>
      <c r="M622"/>
      <c r="N622"/>
      <c r="O622"/>
      <c r="Q622"/>
      <c r="T622"/>
      <c r="U622"/>
      <c r="V622"/>
      <c r="W622"/>
      <c r="X622"/>
      <c r="Y622"/>
      <c r="Z622"/>
      <c r="AA622"/>
      <c r="AB622"/>
      <c r="AC622"/>
      <c r="AE622"/>
      <c r="AF622"/>
      <c r="AG622"/>
      <c r="AH622"/>
      <c r="AI622"/>
      <c r="AJ622"/>
      <c r="AL622"/>
      <c r="AN622"/>
      <c r="AO622"/>
      <c r="AP622" s="120"/>
    </row>
    <row r="623" spans="1:42" ht="10.5" customHeight="1" x14ac:dyDescent="0.2">
      <c r="A623"/>
      <c r="B623"/>
      <c r="C623" s="18"/>
      <c r="D623"/>
      <c r="E623"/>
      <c r="F623"/>
      <c r="G623"/>
      <c r="H623"/>
      <c r="I623"/>
      <c r="J623"/>
      <c r="K623"/>
      <c r="L623"/>
      <c r="M623"/>
      <c r="N623"/>
      <c r="O623"/>
      <c r="Q623"/>
      <c r="T623"/>
      <c r="U623"/>
      <c r="V623"/>
      <c r="W623"/>
      <c r="X623"/>
      <c r="Y623"/>
      <c r="Z623"/>
      <c r="AA623"/>
      <c r="AB623"/>
      <c r="AC623"/>
      <c r="AE623"/>
      <c r="AF623"/>
      <c r="AG623"/>
      <c r="AH623"/>
      <c r="AI623"/>
      <c r="AJ623"/>
      <c r="AL623"/>
      <c r="AN623"/>
      <c r="AO623"/>
      <c r="AP623" s="120"/>
    </row>
    <row r="624" spans="1:42" ht="10.5" customHeight="1" x14ac:dyDescent="0.2">
      <c r="A624"/>
      <c r="B624"/>
      <c r="C624" s="18"/>
      <c r="D624"/>
      <c r="E624"/>
      <c r="F624"/>
      <c r="G624"/>
      <c r="H624"/>
      <c r="I624"/>
      <c r="J624"/>
      <c r="K624"/>
      <c r="L624"/>
      <c r="M624"/>
      <c r="N624"/>
      <c r="O624"/>
      <c r="Q624"/>
      <c r="T624"/>
      <c r="U624"/>
      <c r="V624"/>
      <c r="W624"/>
      <c r="X624"/>
      <c r="Y624"/>
      <c r="Z624"/>
      <c r="AA624"/>
      <c r="AB624"/>
      <c r="AC624"/>
      <c r="AE624"/>
      <c r="AF624"/>
      <c r="AG624"/>
      <c r="AH624"/>
      <c r="AI624"/>
      <c r="AJ624"/>
      <c r="AL624"/>
      <c r="AN624"/>
      <c r="AO624"/>
      <c r="AP624" s="120"/>
    </row>
    <row r="625" spans="1:42" ht="10.5" customHeight="1" x14ac:dyDescent="0.2">
      <c r="A625"/>
      <c r="B625"/>
      <c r="C625" s="18"/>
      <c r="D625"/>
      <c r="E625"/>
      <c r="F625"/>
      <c r="G625"/>
      <c r="H625"/>
      <c r="I625"/>
      <c r="J625"/>
      <c r="K625"/>
      <c r="L625"/>
      <c r="M625"/>
      <c r="N625"/>
      <c r="O625"/>
      <c r="Q625"/>
      <c r="T625"/>
      <c r="U625"/>
      <c r="V625"/>
      <c r="W625"/>
      <c r="X625"/>
      <c r="Y625"/>
      <c r="Z625"/>
      <c r="AA625"/>
      <c r="AB625"/>
      <c r="AC625"/>
      <c r="AE625"/>
      <c r="AF625"/>
      <c r="AG625"/>
      <c r="AH625"/>
      <c r="AI625"/>
      <c r="AJ625"/>
      <c r="AL625"/>
      <c r="AN625"/>
      <c r="AO625"/>
      <c r="AP625" s="120"/>
    </row>
    <row r="626" spans="1:42" ht="10.5" customHeight="1" x14ac:dyDescent="0.2">
      <c r="A626"/>
      <c r="B626"/>
      <c r="C626" s="18"/>
      <c r="D626"/>
      <c r="E626"/>
      <c r="F626"/>
      <c r="G626"/>
      <c r="H626"/>
      <c r="I626"/>
      <c r="J626"/>
      <c r="K626"/>
      <c r="L626"/>
      <c r="M626"/>
      <c r="N626"/>
      <c r="O626"/>
      <c r="Q626"/>
      <c r="T626"/>
      <c r="U626"/>
      <c r="V626"/>
      <c r="W626"/>
      <c r="X626"/>
      <c r="Y626"/>
      <c r="Z626"/>
      <c r="AA626"/>
      <c r="AB626"/>
      <c r="AC626"/>
      <c r="AE626"/>
      <c r="AF626"/>
      <c r="AG626"/>
      <c r="AH626"/>
      <c r="AI626"/>
      <c r="AJ626"/>
      <c r="AL626"/>
      <c r="AN626"/>
      <c r="AO626"/>
      <c r="AP626" s="120"/>
    </row>
    <row r="627" spans="1:42" ht="10.5" customHeight="1" x14ac:dyDescent="0.2">
      <c r="A627"/>
      <c r="B627"/>
      <c r="C627" s="18"/>
      <c r="D627"/>
      <c r="E627"/>
      <c r="F627"/>
      <c r="G627"/>
      <c r="H627"/>
      <c r="I627"/>
      <c r="J627"/>
      <c r="K627"/>
      <c r="L627"/>
      <c r="M627"/>
      <c r="N627"/>
      <c r="O627"/>
      <c r="Q627"/>
      <c r="T627"/>
      <c r="U627"/>
      <c r="V627"/>
      <c r="W627"/>
      <c r="X627"/>
      <c r="Y627"/>
      <c r="Z627"/>
      <c r="AA627"/>
      <c r="AB627"/>
      <c r="AC627"/>
      <c r="AE627"/>
      <c r="AF627"/>
      <c r="AG627"/>
      <c r="AH627"/>
      <c r="AI627"/>
      <c r="AJ627"/>
      <c r="AL627"/>
      <c r="AN627"/>
      <c r="AO627"/>
      <c r="AP627" s="120"/>
    </row>
    <row r="628" spans="1:42" ht="10.5" customHeight="1" x14ac:dyDescent="0.2">
      <c r="A628"/>
      <c r="B628"/>
      <c r="C628" s="18"/>
      <c r="D628"/>
      <c r="E628"/>
      <c r="F628"/>
      <c r="G628"/>
      <c r="H628"/>
      <c r="I628"/>
      <c r="J628"/>
      <c r="K628"/>
      <c r="L628"/>
      <c r="M628"/>
      <c r="N628"/>
      <c r="O628"/>
      <c r="Q628"/>
      <c r="T628"/>
      <c r="U628"/>
      <c r="V628"/>
      <c r="W628"/>
      <c r="X628"/>
      <c r="Y628"/>
      <c r="Z628"/>
      <c r="AA628"/>
      <c r="AB628"/>
      <c r="AC628"/>
      <c r="AE628"/>
      <c r="AF628"/>
      <c r="AG628"/>
      <c r="AH628"/>
      <c r="AI628"/>
      <c r="AJ628"/>
      <c r="AL628"/>
      <c r="AN628"/>
      <c r="AO628"/>
      <c r="AP628" s="120"/>
    </row>
    <row r="629" spans="1:42" ht="10.5" customHeight="1" x14ac:dyDescent="0.2">
      <c r="A629"/>
      <c r="B629"/>
      <c r="C629" s="18"/>
      <c r="D629"/>
      <c r="E629"/>
      <c r="F629"/>
      <c r="G629"/>
      <c r="H629"/>
      <c r="I629"/>
      <c r="J629"/>
      <c r="K629"/>
      <c r="L629"/>
      <c r="M629"/>
      <c r="N629"/>
      <c r="O629"/>
      <c r="Q629"/>
      <c r="T629"/>
      <c r="U629"/>
      <c r="V629"/>
      <c r="W629"/>
      <c r="X629"/>
      <c r="Y629"/>
      <c r="Z629"/>
      <c r="AA629"/>
      <c r="AB629"/>
      <c r="AC629"/>
      <c r="AE629"/>
      <c r="AF629"/>
      <c r="AG629"/>
      <c r="AH629"/>
      <c r="AI629"/>
      <c r="AJ629"/>
      <c r="AL629"/>
      <c r="AN629"/>
      <c r="AO629"/>
      <c r="AP629" s="120"/>
    </row>
    <row r="630" spans="1:42" ht="10.5" customHeight="1" x14ac:dyDescent="0.2">
      <c r="A630"/>
      <c r="B630"/>
      <c r="C630" s="18"/>
      <c r="D630"/>
      <c r="E630"/>
      <c r="F630"/>
      <c r="G630"/>
      <c r="H630"/>
      <c r="I630"/>
      <c r="J630"/>
      <c r="K630"/>
      <c r="L630"/>
      <c r="M630"/>
      <c r="N630"/>
      <c r="O630"/>
      <c r="Q630"/>
      <c r="T630"/>
      <c r="U630"/>
      <c r="V630"/>
      <c r="W630"/>
      <c r="X630"/>
      <c r="Y630"/>
      <c r="Z630"/>
      <c r="AA630"/>
      <c r="AB630"/>
      <c r="AC630"/>
      <c r="AE630"/>
      <c r="AF630"/>
      <c r="AG630"/>
      <c r="AH630"/>
      <c r="AI630"/>
      <c r="AJ630"/>
      <c r="AL630"/>
      <c r="AN630"/>
      <c r="AO630"/>
      <c r="AP630" s="120"/>
    </row>
    <row r="631" spans="1:42" ht="10.5" customHeight="1" x14ac:dyDescent="0.2">
      <c r="A631"/>
      <c r="B631"/>
      <c r="C631" s="18"/>
      <c r="D631"/>
      <c r="E631"/>
      <c r="F631"/>
      <c r="G631"/>
      <c r="H631"/>
      <c r="I631"/>
      <c r="J631"/>
      <c r="K631"/>
      <c r="L631"/>
      <c r="M631"/>
      <c r="N631"/>
      <c r="O631"/>
      <c r="Q631"/>
      <c r="T631"/>
      <c r="U631"/>
      <c r="V631"/>
      <c r="W631"/>
      <c r="X631"/>
      <c r="Y631"/>
      <c r="Z631"/>
      <c r="AA631"/>
      <c r="AB631"/>
      <c r="AC631"/>
      <c r="AE631"/>
      <c r="AF631"/>
      <c r="AG631"/>
      <c r="AH631"/>
      <c r="AI631"/>
      <c r="AJ631"/>
      <c r="AL631"/>
      <c r="AN631"/>
      <c r="AO631"/>
      <c r="AP631" s="120"/>
    </row>
    <row r="632" spans="1:42" ht="10.5" customHeight="1" x14ac:dyDescent="0.2">
      <c r="A632"/>
      <c r="B632"/>
      <c r="C632" s="18"/>
      <c r="D632"/>
      <c r="E632"/>
      <c r="F632"/>
      <c r="G632"/>
      <c r="H632"/>
      <c r="I632"/>
      <c r="J632"/>
      <c r="K632"/>
      <c r="L632"/>
      <c r="M632"/>
      <c r="N632"/>
      <c r="O632"/>
      <c r="Q632"/>
      <c r="T632"/>
      <c r="U632"/>
      <c r="V632"/>
      <c r="W632"/>
      <c r="X632"/>
      <c r="Y632"/>
      <c r="Z632"/>
      <c r="AA632"/>
      <c r="AB632"/>
      <c r="AC632"/>
      <c r="AE632"/>
      <c r="AF632"/>
      <c r="AG632"/>
      <c r="AH632"/>
      <c r="AI632"/>
      <c r="AJ632"/>
      <c r="AL632"/>
      <c r="AN632"/>
      <c r="AO632"/>
      <c r="AP632" s="120"/>
    </row>
    <row r="633" spans="1:42" ht="10.5" customHeight="1" x14ac:dyDescent="0.2">
      <c r="A633"/>
      <c r="B633"/>
      <c r="C633" s="18"/>
      <c r="D633"/>
      <c r="E633"/>
      <c r="F633"/>
      <c r="G633"/>
      <c r="H633"/>
      <c r="I633"/>
      <c r="J633"/>
      <c r="K633"/>
      <c r="L633"/>
      <c r="M633"/>
      <c r="N633"/>
      <c r="O633"/>
      <c r="Q633"/>
      <c r="T633"/>
      <c r="U633"/>
      <c r="V633"/>
      <c r="W633"/>
      <c r="X633"/>
      <c r="Y633"/>
      <c r="Z633"/>
      <c r="AA633"/>
      <c r="AB633"/>
      <c r="AC633"/>
      <c r="AE633"/>
      <c r="AF633"/>
      <c r="AG633"/>
      <c r="AH633"/>
      <c r="AI633"/>
      <c r="AJ633"/>
      <c r="AL633"/>
      <c r="AN633"/>
      <c r="AO633"/>
      <c r="AP633" s="120"/>
    </row>
    <row r="634" spans="1:42" ht="10.5" customHeight="1" x14ac:dyDescent="0.2">
      <c r="A634"/>
      <c r="B634"/>
      <c r="C634" s="18"/>
      <c r="D634"/>
      <c r="E634"/>
      <c r="F634"/>
      <c r="G634"/>
      <c r="H634"/>
      <c r="I634"/>
      <c r="J634"/>
      <c r="K634"/>
      <c r="L634"/>
      <c r="M634"/>
      <c r="N634"/>
      <c r="O634"/>
      <c r="Q634"/>
      <c r="T634"/>
      <c r="U634"/>
      <c r="V634"/>
      <c r="W634"/>
      <c r="X634"/>
      <c r="Y634"/>
      <c r="Z634"/>
      <c r="AA634"/>
      <c r="AB634"/>
      <c r="AC634"/>
      <c r="AE634"/>
      <c r="AF634"/>
      <c r="AG634"/>
      <c r="AH634"/>
      <c r="AI634"/>
      <c r="AJ634"/>
      <c r="AL634"/>
      <c r="AN634"/>
      <c r="AO634"/>
      <c r="AP634" s="120"/>
    </row>
    <row r="635" spans="1:42" ht="10.5" customHeight="1" x14ac:dyDescent="0.2">
      <c r="A635"/>
      <c r="B635"/>
      <c r="C635" s="18"/>
      <c r="D635"/>
      <c r="E635"/>
      <c r="F635"/>
      <c r="G635"/>
      <c r="H635"/>
      <c r="I635"/>
      <c r="J635"/>
      <c r="K635"/>
      <c r="L635"/>
      <c r="M635"/>
      <c r="N635"/>
      <c r="O635"/>
      <c r="Q635"/>
      <c r="T635"/>
      <c r="U635"/>
      <c r="V635"/>
      <c r="W635"/>
      <c r="X635"/>
      <c r="Y635"/>
      <c r="Z635"/>
      <c r="AA635"/>
      <c r="AB635"/>
      <c r="AC635"/>
      <c r="AE635"/>
      <c r="AF635"/>
      <c r="AG635"/>
      <c r="AH635"/>
      <c r="AI635"/>
      <c r="AJ635"/>
      <c r="AL635"/>
      <c r="AN635"/>
      <c r="AO635"/>
      <c r="AP635" s="120"/>
    </row>
    <row r="636" spans="1:42" ht="10.5" customHeight="1" x14ac:dyDescent="0.2">
      <c r="A636"/>
      <c r="B636"/>
      <c r="C636" s="18"/>
      <c r="D636"/>
      <c r="E636"/>
      <c r="F636"/>
      <c r="G636"/>
      <c r="H636"/>
      <c r="I636"/>
      <c r="J636"/>
      <c r="K636"/>
      <c r="L636"/>
      <c r="M636"/>
      <c r="N636"/>
      <c r="O636"/>
      <c r="Q636"/>
      <c r="T636"/>
      <c r="U636"/>
      <c r="V636"/>
      <c r="W636"/>
      <c r="X636"/>
      <c r="Y636"/>
      <c r="Z636"/>
      <c r="AA636"/>
      <c r="AB636"/>
      <c r="AC636"/>
      <c r="AE636"/>
      <c r="AF636"/>
      <c r="AG636"/>
      <c r="AH636"/>
      <c r="AI636"/>
      <c r="AJ636"/>
      <c r="AL636"/>
      <c r="AN636"/>
      <c r="AO636"/>
      <c r="AP636" s="120"/>
    </row>
    <row r="637" spans="1:42" ht="10.5" customHeight="1" x14ac:dyDescent="0.2">
      <c r="A637"/>
      <c r="B637"/>
      <c r="C637" s="18"/>
      <c r="D637"/>
      <c r="E637"/>
      <c r="F637"/>
      <c r="G637"/>
      <c r="H637"/>
      <c r="I637"/>
      <c r="J637"/>
      <c r="K637"/>
      <c r="L637"/>
      <c r="M637"/>
      <c r="N637"/>
      <c r="O637"/>
      <c r="Q637"/>
      <c r="T637"/>
      <c r="U637"/>
      <c r="V637"/>
      <c r="W637"/>
      <c r="X637"/>
      <c r="Y637"/>
      <c r="Z637"/>
      <c r="AA637"/>
      <c r="AB637"/>
      <c r="AC637"/>
      <c r="AE637"/>
      <c r="AF637"/>
      <c r="AG637"/>
      <c r="AH637"/>
      <c r="AI637"/>
      <c r="AJ637"/>
      <c r="AL637"/>
      <c r="AN637"/>
      <c r="AO637"/>
      <c r="AP637" s="120"/>
    </row>
    <row r="638" spans="1:42" ht="10.5" customHeight="1" x14ac:dyDescent="0.2">
      <c r="A638"/>
      <c r="B638"/>
      <c r="C638" s="18"/>
      <c r="D638"/>
      <c r="E638"/>
      <c r="F638"/>
      <c r="G638"/>
      <c r="H638"/>
      <c r="I638"/>
      <c r="J638"/>
      <c r="K638"/>
      <c r="L638"/>
      <c r="M638"/>
      <c r="N638"/>
      <c r="O638"/>
      <c r="Q638"/>
      <c r="T638"/>
      <c r="U638"/>
      <c r="V638"/>
      <c r="W638"/>
      <c r="X638"/>
      <c r="Y638"/>
      <c r="Z638"/>
      <c r="AA638"/>
      <c r="AB638"/>
      <c r="AC638"/>
      <c r="AE638"/>
      <c r="AF638"/>
      <c r="AG638"/>
      <c r="AH638"/>
      <c r="AI638"/>
      <c r="AJ638"/>
      <c r="AL638"/>
      <c r="AN638"/>
      <c r="AO638"/>
      <c r="AP638" s="120"/>
    </row>
    <row r="639" spans="1:42" ht="10.5" customHeight="1" x14ac:dyDescent="0.2">
      <c r="A639"/>
      <c r="B639"/>
      <c r="C639" s="18"/>
      <c r="D639"/>
      <c r="E639"/>
      <c r="F639"/>
      <c r="G639"/>
      <c r="H639"/>
      <c r="I639"/>
      <c r="J639"/>
      <c r="K639"/>
      <c r="L639"/>
      <c r="M639"/>
      <c r="N639"/>
      <c r="O639"/>
      <c r="Q639"/>
      <c r="T639"/>
      <c r="U639"/>
      <c r="V639"/>
      <c r="W639"/>
      <c r="X639"/>
      <c r="Y639"/>
      <c r="Z639"/>
      <c r="AA639"/>
      <c r="AB639"/>
      <c r="AC639"/>
      <c r="AE639"/>
      <c r="AF639"/>
      <c r="AG639"/>
      <c r="AH639"/>
      <c r="AI639"/>
      <c r="AJ639"/>
      <c r="AL639"/>
      <c r="AN639"/>
      <c r="AO639"/>
      <c r="AP639" s="120"/>
    </row>
    <row r="640" spans="1:42" ht="10.5" customHeight="1" x14ac:dyDescent="0.2">
      <c r="A640"/>
      <c r="B640"/>
      <c r="C640" s="18"/>
      <c r="D640"/>
      <c r="E640"/>
      <c r="F640"/>
      <c r="G640"/>
      <c r="H640"/>
      <c r="I640"/>
      <c r="J640"/>
      <c r="K640"/>
      <c r="L640"/>
      <c r="M640"/>
      <c r="N640"/>
      <c r="O640"/>
      <c r="Q640"/>
      <c r="T640"/>
      <c r="U640"/>
      <c r="V640"/>
      <c r="W640"/>
      <c r="X640"/>
      <c r="Y640"/>
      <c r="Z640"/>
      <c r="AA640"/>
      <c r="AB640"/>
      <c r="AC640"/>
      <c r="AE640"/>
      <c r="AF640"/>
      <c r="AG640"/>
      <c r="AH640"/>
      <c r="AI640"/>
      <c r="AJ640"/>
      <c r="AL640"/>
      <c r="AN640"/>
      <c r="AO640"/>
      <c r="AP640" s="120"/>
    </row>
    <row r="641" spans="1:42" ht="10.5" customHeight="1" x14ac:dyDescent="0.2">
      <c r="A641"/>
      <c r="B641"/>
      <c r="C641" s="18"/>
      <c r="D641"/>
      <c r="E641"/>
      <c r="F641"/>
      <c r="G641"/>
      <c r="H641"/>
      <c r="I641"/>
      <c r="J641"/>
      <c r="K641"/>
      <c r="L641"/>
      <c r="M641"/>
      <c r="N641"/>
      <c r="O641"/>
      <c r="Q641"/>
      <c r="T641"/>
      <c r="U641"/>
      <c r="V641"/>
      <c r="W641"/>
      <c r="X641"/>
      <c r="Y641"/>
      <c r="Z641"/>
      <c r="AA641"/>
      <c r="AB641"/>
      <c r="AC641"/>
      <c r="AE641"/>
      <c r="AF641"/>
      <c r="AG641"/>
      <c r="AH641"/>
      <c r="AI641"/>
      <c r="AJ641"/>
      <c r="AL641"/>
      <c r="AN641"/>
      <c r="AO641"/>
      <c r="AP641" s="120"/>
    </row>
    <row r="642" spans="1:42" ht="10.5" customHeight="1" x14ac:dyDescent="0.2">
      <c r="A642"/>
      <c r="B642"/>
      <c r="C642" s="18"/>
      <c r="D642"/>
      <c r="E642"/>
      <c r="F642"/>
      <c r="G642"/>
      <c r="H642"/>
      <c r="I642"/>
      <c r="J642"/>
      <c r="K642"/>
      <c r="L642"/>
      <c r="M642"/>
      <c r="N642"/>
      <c r="O642"/>
      <c r="Q642"/>
      <c r="T642"/>
      <c r="U642"/>
      <c r="V642"/>
      <c r="W642"/>
      <c r="X642"/>
      <c r="Y642"/>
      <c r="Z642"/>
      <c r="AA642"/>
      <c r="AB642"/>
      <c r="AC642"/>
      <c r="AE642"/>
      <c r="AF642"/>
      <c r="AG642"/>
      <c r="AH642"/>
      <c r="AI642"/>
      <c r="AJ642"/>
      <c r="AL642"/>
      <c r="AN642"/>
      <c r="AO642"/>
      <c r="AP642" s="120"/>
    </row>
    <row r="643" spans="1:42" ht="10.5" customHeight="1" x14ac:dyDescent="0.2">
      <c r="A643"/>
      <c r="B643"/>
      <c r="C643" s="18"/>
      <c r="D643"/>
      <c r="E643"/>
      <c r="F643"/>
      <c r="G643"/>
      <c r="H643"/>
      <c r="I643"/>
      <c r="J643"/>
      <c r="K643"/>
      <c r="L643"/>
      <c r="M643"/>
      <c r="N643"/>
      <c r="O643"/>
      <c r="Q643"/>
      <c r="T643"/>
      <c r="U643"/>
      <c r="V643"/>
      <c r="W643"/>
      <c r="X643"/>
      <c r="Y643"/>
      <c r="Z643"/>
      <c r="AA643"/>
      <c r="AB643"/>
      <c r="AC643"/>
      <c r="AE643"/>
      <c r="AF643"/>
      <c r="AG643"/>
      <c r="AH643"/>
      <c r="AI643"/>
      <c r="AJ643"/>
      <c r="AL643"/>
      <c r="AN643"/>
      <c r="AO643"/>
      <c r="AP643" s="120"/>
    </row>
    <row r="644" spans="1:42" ht="10.5" customHeight="1" x14ac:dyDescent="0.2">
      <c r="A644"/>
      <c r="B644"/>
      <c r="C644" s="18"/>
      <c r="D644"/>
      <c r="E644"/>
      <c r="F644"/>
      <c r="G644"/>
      <c r="H644"/>
      <c r="I644"/>
      <c r="J644"/>
      <c r="K644"/>
      <c r="L644"/>
      <c r="M644"/>
      <c r="N644"/>
      <c r="O644"/>
      <c r="Q644"/>
      <c r="T644"/>
      <c r="U644"/>
      <c r="V644"/>
      <c r="W644"/>
      <c r="X644"/>
      <c r="Y644"/>
      <c r="Z644"/>
      <c r="AA644"/>
      <c r="AB644"/>
      <c r="AC644"/>
      <c r="AE644"/>
      <c r="AF644"/>
      <c r="AG644"/>
      <c r="AH644"/>
      <c r="AI644"/>
      <c r="AJ644"/>
      <c r="AL644"/>
      <c r="AN644"/>
      <c r="AO644"/>
      <c r="AP644" s="120"/>
    </row>
    <row r="645" spans="1:42" ht="10.5" customHeight="1" x14ac:dyDescent="0.2">
      <c r="A645"/>
      <c r="B645"/>
      <c r="C645" s="18"/>
      <c r="D645"/>
      <c r="E645"/>
      <c r="F645"/>
      <c r="G645"/>
      <c r="H645"/>
      <c r="I645"/>
      <c r="J645"/>
      <c r="K645"/>
      <c r="L645"/>
      <c r="M645"/>
      <c r="N645"/>
      <c r="O645"/>
      <c r="Q645"/>
      <c r="T645"/>
      <c r="U645"/>
      <c r="V645"/>
      <c r="W645"/>
      <c r="X645"/>
      <c r="Y645"/>
      <c r="Z645"/>
      <c r="AA645"/>
      <c r="AB645"/>
      <c r="AC645"/>
      <c r="AE645"/>
      <c r="AF645"/>
      <c r="AG645"/>
      <c r="AH645"/>
      <c r="AI645"/>
      <c r="AJ645"/>
      <c r="AL645"/>
      <c r="AN645"/>
      <c r="AO645"/>
      <c r="AP645" s="120"/>
    </row>
    <row r="646" spans="1:42" ht="10.5" customHeight="1" x14ac:dyDescent="0.2">
      <c r="A646"/>
      <c r="B646"/>
      <c r="C646" s="18"/>
      <c r="D646"/>
      <c r="E646"/>
      <c r="F646"/>
      <c r="G646"/>
      <c r="H646"/>
      <c r="I646"/>
      <c r="J646"/>
      <c r="K646"/>
      <c r="L646"/>
      <c r="M646"/>
      <c r="N646"/>
      <c r="O646"/>
      <c r="Q646"/>
      <c r="T646"/>
      <c r="U646"/>
      <c r="V646"/>
      <c r="W646"/>
      <c r="X646"/>
      <c r="Y646"/>
      <c r="Z646"/>
      <c r="AA646"/>
      <c r="AB646"/>
      <c r="AC646"/>
      <c r="AE646"/>
      <c r="AF646"/>
      <c r="AG646"/>
      <c r="AH646"/>
      <c r="AI646"/>
      <c r="AJ646"/>
      <c r="AL646"/>
      <c r="AN646"/>
      <c r="AO646"/>
      <c r="AP646" s="120"/>
    </row>
    <row r="647" spans="1:42" ht="10.5" customHeight="1" x14ac:dyDescent="0.2">
      <c r="A647"/>
      <c r="B647"/>
      <c r="C647" s="18"/>
      <c r="D647"/>
      <c r="E647"/>
      <c r="F647"/>
      <c r="G647"/>
      <c r="H647"/>
      <c r="I647"/>
      <c r="J647"/>
      <c r="K647"/>
      <c r="L647"/>
      <c r="M647"/>
      <c r="N647"/>
      <c r="O647"/>
      <c r="Q647"/>
      <c r="T647"/>
      <c r="U647"/>
      <c r="V647"/>
      <c r="W647"/>
      <c r="X647"/>
      <c r="Y647"/>
      <c r="Z647"/>
      <c r="AA647"/>
      <c r="AB647"/>
      <c r="AC647"/>
      <c r="AE647"/>
      <c r="AF647"/>
      <c r="AG647"/>
      <c r="AH647"/>
      <c r="AI647"/>
      <c r="AJ647"/>
      <c r="AL647"/>
      <c r="AN647"/>
      <c r="AO647"/>
      <c r="AP647" s="120"/>
    </row>
    <row r="648" spans="1:42" ht="10.5" customHeight="1" x14ac:dyDescent="0.2">
      <c r="A648"/>
      <c r="B648"/>
      <c r="C648" s="18"/>
      <c r="D648"/>
      <c r="E648"/>
      <c r="F648"/>
      <c r="G648"/>
      <c r="H648"/>
      <c r="I648"/>
      <c r="J648"/>
      <c r="K648"/>
      <c r="L648"/>
      <c r="M648"/>
      <c r="N648"/>
      <c r="O648"/>
      <c r="Q648"/>
      <c r="T648"/>
      <c r="U648"/>
      <c r="V648"/>
      <c r="W648"/>
      <c r="X648"/>
      <c r="Y648"/>
      <c r="Z648"/>
      <c r="AA648"/>
      <c r="AB648"/>
      <c r="AC648"/>
      <c r="AE648"/>
      <c r="AF648"/>
      <c r="AG648"/>
      <c r="AH648"/>
      <c r="AI648"/>
      <c r="AJ648"/>
      <c r="AL648"/>
      <c r="AN648"/>
      <c r="AO648"/>
      <c r="AP648" s="120"/>
    </row>
    <row r="649" spans="1:42" ht="10.5" customHeight="1" x14ac:dyDescent="0.2">
      <c r="A649"/>
      <c r="B649"/>
      <c r="C649" s="18"/>
      <c r="D649"/>
      <c r="E649"/>
      <c r="F649"/>
      <c r="G649"/>
      <c r="H649"/>
      <c r="I649"/>
      <c r="J649"/>
      <c r="K649"/>
      <c r="L649"/>
      <c r="M649"/>
      <c r="N649"/>
      <c r="O649"/>
      <c r="Q649"/>
      <c r="T649"/>
      <c r="U649"/>
      <c r="V649"/>
      <c r="W649"/>
      <c r="X649"/>
      <c r="Y649"/>
      <c r="Z649"/>
      <c r="AA649"/>
      <c r="AB649"/>
      <c r="AC649"/>
      <c r="AE649"/>
      <c r="AF649"/>
      <c r="AG649"/>
      <c r="AH649"/>
      <c r="AI649"/>
      <c r="AJ649"/>
      <c r="AL649"/>
      <c r="AN649"/>
      <c r="AO649"/>
      <c r="AP649" s="120"/>
    </row>
    <row r="650" spans="1:42" ht="10.5" customHeight="1" x14ac:dyDescent="0.2">
      <c r="A650"/>
      <c r="B650"/>
      <c r="C650" s="18"/>
      <c r="D650"/>
      <c r="E650"/>
      <c r="F650"/>
      <c r="G650"/>
      <c r="H650"/>
      <c r="I650"/>
      <c r="J650"/>
      <c r="K650"/>
      <c r="L650"/>
      <c r="M650"/>
      <c r="N650"/>
      <c r="O650"/>
      <c r="Q650"/>
      <c r="T650"/>
      <c r="U650"/>
      <c r="V650"/>
      <c r="W650"/>
      <c r="X650"/>
      <c r="Y650"/>
      <c r="Z650"/>
      <c r="AA650"/>
      <c r="AB650"/>
      <c r="AC650"/>
      <c r="AE650"/>
      <c r="AF650"/>
      <c r="AG650"/>
      <c r="AH650"/>
      <c r="AI650"/>
      <c r="AJ650"/>
      <c r="AL650"/>
      <c r="AN650"/>
      <c r="AO650"/>
      <c r="AP650" s="120"/>
    </row>
    <row r="651" spans="1:42" ht="10.5" customHeight="1" x14ac:dyDescent="0.2">
      <c r="A651"/>
      <c r="B651"/>
      <c r="C651" s="18"/>
      <c r="D651"/>
      <c r="E651"/>
      <c r="F651"/>
      <c r="G651"/>
      <c r="H651"/>
      <c r="I651"/>
      <c r="J651"/>
      <c r="K651"/>
      <c r="L651"/>
      <c r="M651"/>
      <c r="N651"/>
      <c r="O651"/>
      <c r="Q651"/>
      <c r="T651"/>
      <c r="U651"/>
      <c r="V651"/>
      <c r="W651"/>
      <c r="X651"/>
      <c r="Y651"/>
      <c r="Z651"/>
      <c r="AA651"/>
      <c r="AB651"/>
      <c r="AC651"/>
      <c r="AE651"/>
      <c r="AF651"/>
      <c r="AG651"/>
      <c r="AH651"/>
      <c r="AI651"/>
      <c r="AJ651"/>
      <c r="AL651"/>
      <c r="AN651"/>
      <c r="AO651"/>
      <c r="AP651" s="120"/>
    </row>
    <row r="652" spans="1:42" ht="10.5" customHeight="1" x14ac:dyDescent="0.2">
      <c r="A652"/>
      <c r="B652"/>
      <c r="C652" s="18"/>
      <c r="D652"/>
      <c r="E652"/>
      <c r="F652"/>
      <c r="G652"/>
      <c r="H652"/>
      <c r="I652"/>
      <c r="J652"/>
      <c r="K652"/>
      <c r="L652"/>
      <c r="M652"/>
      <c r="N652"/>
      <c r="O652"/>
      <c r="Q652"/>
      <c r="T652"/>
      <c r="U652"/>
      <c r="V652"/>
      <c r="W652"/>
      <c r="X652"/>
      <c r="Y652"/>
      <c r="Z652"/>
      <c r="AA652"/>
      <c r="AB652"/>
      <c r="AC652"/>
      <c r="AE652"/>
      <c r="AF652"/>
      <c r="AG652"/>
      <c r="AH652"/>
      <c r="AI652"/>
      <c r="AJ652"/>
      <c r="AL652"/>
      <c r="AN652"/>
      <c r="AO652"/>
      <c r="AP652" s="120"/>
    </row>
    <row r="653" spans="1:42" ht="10.5" customHeight="1" x14ac:dyDescent="0.2">
      <c r="A653"/>
      <c r="B653"/>
      <c r="C653" s="18"/>
      <c r="D653"/>
      <c r="E653"/>
      <c r="F653"/>
      <c r="G653"/>
      <c r="H653"/>
      <c r="I653"/>
      <c r="J653"/>
      <c r="K653"/>
      <c r="L653"/>
      <c r="M653"/>
      <c r="N653"/>
      <c r="O653"/>
      <c r="Q653"/>
      <c r="T653"/>
      <c r="U653"/>
      <c r="V653"/>
      <c r="W653"/>
      <c r="X653"/>
      <c r="Y653"/>
      <c r="Z653"/>
      <c r="AA653"/>
      <c r="AB653"/>
      <c r="AC653"/>
      <c r="AE653"/>
      <c r="AF653"/>
      <c r="AG653"/>
      <c r="AH653"/>
      <c r="AI653"/>
      <c r="AJ653"/>
      <c r="AL653"/>
      <c r="AN653"/>
      <c r="AO653"/>
      <c r="AP653" s="120"/>
    </row>
    <row r="654" spans="1:42" ht="10.5" customHeight="1" x14ac:dyDescent="0.2">
      <c r="A654"/>
      <c r="B654"/>
      <c r="C654" s="18"/>
      <c r="D654"/>
      <c r="E654"/>
      <c r="F654"/>
      <c r="G654"/>
      <c r="H654"/>
      <c r="I654"/>
      <c r="J654"/>
      <c r="K654"/>
      <c r="L654"/>
      <c r="M654"/>
      <c r="N654"/>
      <c r="O654"/>
      <c r="Q654"/>
      <c r="T654"/>
      <c r="U654"/>
      <c r="V654"/>
      <c r="W654"/>
      <c r="X654"/>
      <c r="Y654"/>
      <c r="Z654"/>
      <c r="AA654"/>
      <c r="AB654"/>
      <c r="AC654"/>
      <c r="AE654"/>
      <c r="AF654"/>
      <c r="AG654"/>
      <c r="AH654"/>
      <c r="AI654"/>
      <c r="AJ654"/>
      <c r="AL654"/>
      <c r="AN654"/>
      <c r="AO654"/>
      <c r="AP654" s="120"/>
    </row>
    <row r="655" spans="1:42" ht="10.5" customHeight="1" x14ac:dyDescent="0.2">
      <c r="A655"/>
      <c r="B655"/>
      <c r="C655" s="18"/>
      <c r="D655"/>
      <c r="E655"/>
      <c r="F655"/>
      <c r="G655"/>
      <c r="H655"/>
      <c r="I655"/>
      <c r="J655"/>
      <c r="K655"/>
      <c r="L655"/>
      <c r="M655"/>
      <c r="N655"/>
      <c r="O655"/>
      <c r="Q655"/>
      <c r="T655"/>
      <c r="U655"/>
      <c r="V655"/>
      <c r="W655"/>
      <c r="X655"/>
      <c r="Y655"/>
      <c r="Z655"/>
      <c r="AA655"/>
      <c r="AB655"/>
      <c r="AC655"/>
      <c r="AE655"/>
      <c r="AF655"/>
      <c r="AG655"/>
      <c r="AH655"/>
      <c r="AI655"/>
      <c r="AJ655"/>
      <c r="AL655"/>
      <c r="AN655"/>
      <c r="AO655"/>
      <c r="AP655" s="120"/>
    </row>
    <row r="656" spans="1:42" ht="10.5" customHeight="1" x14ac:dyDescent="0.2">
      <c r="A656"/>
      <c r="B656"/>
      <c r="C656" s="18"/>
      <c r="D656"/>
      <c r="E656"/>
      <c r="F656"/>
      <c r="G656"/>
      <c r="H656"/>
      <c r="I656"/>
      <c r="J656"/>
      <c r="K656"/>
      <c r="L656"/>
      <c r="M656"/>
      <c r="N656"/>
      <c r="O656"/>
      <c r="Q656"/>
      <c r="T656"/>
      <c r="U656"/>
      <c r="V656"/>
      <c r="W656"/>
      <c r="X656"/>
      <c r="Y656"/>
      <c r="Z656"/>
      <c r="AA656"/>
      <c r="AB656"/>
      <c r="AC656"/>
      <c r="AE656"/>
      <c r="AF656"/>
      <c r="AG656"/>
      <c r="AH656"/>
      <c r="AI656"/>
      <c r="AJ656"/>
      <c r="AL656"/>
      <c r="AN656"/>
      <c r="AO656"/>
      <c r="AP656" s="120"/>
    </row>
    <row r="657" spans="1:42" ht="10.5" customHeight="1" x14ac:dyDescent="0.2">
      <c r="A657"/>
      <c r="B657"/>
      <c r="C657" s="18"/>
      <c r="D657"/>
      <c r="E657"/>
      <c r="F657"/>
      <c r="G657"/>
      <c r="H657"/>
      <c r="I657"/>
      <c r="J657"/>
      <c r="K657"/>
      <c r="L657"/>
      <c r="M657"/>
      <c r="N657"/>
      <c r="O657"/>
      <c r="Q657"/>
      <c r="T657"/>
      <c r="U657"/>
      <c r="V657"/>
      <c r="W657"/>
      <c r="X657"/>
      <c r="Y657"/>
      <c r="Z657"/>
      <c r="AA657"/>
      <c r="AB657"/>
      <c r="AC657"/>
      <c r="AE657"/>
      <c r="AF657"/>
      <c r="AG657"/>
      <c r="AH657"/>
      <c r="AI657"/>
      <c r="AJ657"/>
      <c r="AL657"/>
      <c r="AN657"/>
      <c r="AO657"/>
      <c r="AP657" s="120"/>
    </row>
    <row r="658" spans="1:42" ht="10.5" customHeight="1" x14ac:dyDescent="0.2">
      <c r="A658"/>
      <c r="B658"/>
      <c r="C658" s="18"/>
      <c r="D658"/>
      <c r="E658"/>
      <c r="F658"/>
      <c r="G658"/>
      <c r="H658"/>
      <c r="I658"/>
      <c r="J658"/>
      <c r="K658"/>
      <c r="L658"/>
      <c r="M658"/>
      <c r="N658"/>
      <c r="O658"/>
      <c r="Q658"/>
      <c r="T658"/>
      <c r="U658"/>
      <c r="V658"/>
      <c r="W658"/>
      <c r="X658"/>
      <c r="Y658"/>
      <c r="Z658"/>
      <c r="AA658"/>
      <c r="AB658"/>
      <c r="AC658"/>
      <c r="AE658"/>
      <c r="AF658"/>
      <c r="AG658"/>
      <c r="AH658"/>
      <c r="AI658"/>
      <c r="AJ658"/>
      <c r="AL658"/>
      <c r="AN658"/>
      <c r="AO658"/>
      <c r="AP658" s="120"/>
    </row>
    <row r="659" spans="1:42" ht="10.5" customHeight="1" x14ac:dyDescent="0.2">
      <c r="A659"/>
      <c r="B659"/>
      <c r="C659" s="18"/>
      <c r="D659"/>
      <c r="E659"/>
      <c r="F659"/>
      <c r="G659"/>
      <c r="H659"/>
      <c r="I659"/>
      <c r="J659"/>
      <c r="K659"/>
      <c r="L659"/>
      <c r="M659"/>
      <c r="N659"/>
      <c r="O659"/>
      <c r="Q659"/>
      <c r="T659"/>
      <c r="U659"/>
      <c r="V659"/>
      <c r="W659"/>
      <c r="X659"/>
      <c r="Y659"/>
      <c r="Z659"/>
      <c r="AA659"/>
      <c r="AB659"/>
      <c r="AC659"/>
      <c r="AE659"/>
      <c r="AF659"/>
      <c r="AG659"/>
      <c r="AH659"/>
      <c r="AI659"/>
      <c r="AJ659"/>
      <c r="AL659"/>
      <c r="AN659"/>
      <c r="AO659"/>
      <c r="AP659" s="120"/>
    </row>
    <row r="660" spans="1:42" ht="10.5" customHeight="1" x14ac:dyDescent="0.2">
      <c r="A660"/>
      <c r="B660"/>
      <c r="C660" s="18"/>
      <c r="D660"/>
      <c r="E660"/>
      <c r="F660"/>
      <c r="G660"/>
      <c r="H660"/>
      <c r="I660"/>
      <c r="J660"/>
      <c r="K660"/>
      <c r="L660"/>
      <c r="M660"/>
      <c r="N660"/>
      <c r="O660"/>
      <c r="Q660"/>
      <c r="T660"/>
      <c r="U660"/>
      <c r="V660"/>
      <c r="W660"/>
      <c r="X660"/>
      <c r="Y660"/>
      <c r="Z660"/>
      <c r="AA660"/>
      <c r="AB660"/>
      <c r="AC660"/>
      <c r="AE660"/>
      <c r="AF660"/>
      <c r="AG660"/>
      <c r="AH660"/>
      <c r="AI660"/>
      <c r="AJ660"/>
      <c r="AL660"/>
      <c r="AN660"/>
      <c r="AO660"/>
      <c r="AP660" s="120"/>
    </row>
    <row r="661" spans="1:42" ht="10.5" customHeight="1" x14ac:dyDescent="0.2">
      <c r="A661"/>
      <c r="B661"/>
      <c r="C661" s="18"/>
      <c r="D661"/>
      <c r="E661"/>
      <c r="F661"/>
      <c r="G661"/>
      <c r="H661"/>
      <c r="I661"/>
      <c r="J661"/>
      <c r="K661"/>
      <c r="L661"/>
      <c r="M661"/>
      <c r="N661"/>
      <c r="O661"/>
      <c r="Q661"/>
      <c r="T661"/>
      <c r="U661"/>
      <c r="V661"/>
      <c r="W661"/>
      <c r="X661"/>
      <c r="Y661"/>
      <c r="Z661"/>
      <c r="AA661"/>
      <c r="AB661"/>
      <c r="AC661"/>
      <c r="AE661"/>
      <c r="AF661"/>
      <c r="AG661"/>
      <c r="AH661"/>
      <c r="AI661"/>
      <c r="AJ661"/>
      <c r="AL661"/>
      <c r="AN661"/>
      <c r="AO661"/>
      <c r="AP661" s="120"/>
    </row>
    <row r="662" spans="1:42" ht="10.5" customHeight="1" x14ac:dyDescent="0.2">
      <c r="A662"/>
      <c r="B662"/>
      <c r="C662" s="18"/>
      <c r="D662"/>
      <c r="E662"/>
      <c r="F662"/>
      <c r="G662"/>
      <c r="H662"/>
      <c r="I662"/>
      <c r="J662"/>
      <c r="K662"/>
      <c r="L662"/>
      <c r="M662"/>
      <c r="N662"/>
      <c r="O662"/>
      <c r="Q662"/>
      <c r="T662"/>
      <c r="U662"/>
      <c r="V662"/>
      <c r="W662"/>
      <c r="X662"/>
      <c r="Y662"/>
      <c r="Z662"/>
      <c r="AA662"/>
      <c r="AB662"/>
      <c r="AC662"/>
      <c r="AE662"/>
      <c r="AF662"/>
      <c r="AG662"/>
      <c r="AH662"/>
      <c r="AI662"/>
      <c r="AJ662"/>
      <c r="AL662"/>
      <c r="AN662"/>
      <c r="AO662"/>
      <c r="AP662" s="120"/>
    </row>
    <row r="663" spans="1:42" ht="10.5" customHeight="1" x14ac:dyDescent="0.2">
      <c r="A663"/>
      <c r="B663"/>
      <c r="C663" s="18"/>
      <c r="D663"/>
      <c r="E663"/>
      <c r="F663"/>
      <c r="G663"/>
      <c r="H663"/>
      <c r="I663"/>
      <c r="J663"/>
      <c r="K663"/>
      <c r="L663"/>
      <c r="M663"/>
      <c r="N663"/>
      <c r="O663"/>
      <c r="Q663"/>
      <c r="T663"/>
      <c r="U663"/>
      <c r="V663"/>
      <c r="W663"/>
      <c r="X663"/>
      <c r="Y663"/>
      <c r="Z663"/>
      <c r="AA663"/>
      <c r="AB663"/>
      <c r="AC663"/>
      <c r="AE663"/>
      <c r="AF663"/>
      <c r="AG663"/>
      <c r="AH663"/>
      <c r="AI663"/>
      <c r="AJ663"/>
      <c r="AL663"/>
      <c r="AN663"/>
      <c r="AO663"/>
      <c r="AP663" s="120"/>
    </row>
    <row r="664" spans="1:42" ht="10.5" customHeight="1" x14ac:dyDescent="0.2">
      <c r="A664"/>
      <c r="B664"/>
      <c r="C664" s="18"/>
      <c r="D664"/>
      <c r="E664"/>
      <c r="F664"/>
      <c r="G664"/>
      <c r="H664"/>
      <c r="I664"/>
      <c r="J664"/>
      <c r="K664"/>
      <c r="L664"/>
      <c r="M664"/>
      <c r="N664"/>
      <c r="O664"/>
      <c r="Q664"/>
      <c r="T664"/>
      <c r="U664"/>
      <c r="V664"/>
      <c r="W664"/>
      <c r="X664"/>
      <c r="Y664"/>
      <c r="Z664"/>
      <c r="AA664"/>
      <c r="AB664"/>
      <c r="AC664"/>
      <c r="AE664"/>
      <c r="AF664"/>
      <c r="AG664"/>
      <c r="AH664"/>
      <c r="AI664"/>
      <c r="AJ664"/>
      <c r="AL664"/>
      <c r="AN664"/>
      <c r="AO664"/>
      <c r="AP664" s="120"/>
    </row>
    <row r="665" spans="1:42" ht="10.5" customHeight="1" x14ac:dyDescent="0.2">
      <c r="A665"/>
      <c r="B665"/>
      <c r="C665" s="18"/>
      <c r="D665"/>
      <c r="E665"/>
      <c r="F665"/>
      <c r="G665"/>
      <c r="H665"/>
      <c r="I665"/>
      <c r="J665"/>
      <c r="K665"/>
      <c r="L665"/>
      <c r="M665"/>
      <c r="N665"/>
      <c r="O665"/>
      <c r="Q665"/>
      <c r="T665"/>
      <c r="U665"/>
      <c r="V665"/>
      <c r="W665"/>
      <c r="X665"/>
      <c r="Y665"/>
      <c r="Z665"/>
      <c r="AA665"/>
      <c r="AB665"/>
      <c r="AC665"/>
      <c r="AE665"/>
      <c r="AF665"/>
      <c r="AG665"/>
      <c r="AH665"/>
      <c r="AI665"/>
      <c r="AJ665"/>
      <c r="AL665"/>
      <c r="AN665"/>
      <c r="AO665"/>
      <c r="AP665" s="120"/>
    </row>
    <row r="666" spans="1:42" ht="10.5" customHeight="1" x14ac:dyDescent="0.2">
      <c r="A666"/>
      <c r="B666"/>
      <c r="C666" s="18"/>
      <c r="D666"/>
      <c r="E666"/>
      <c r="F666"/>
      <c r="G666"/>
      <c r="H666"/>
      <c r="I666"/>
      <c r="J666"/>
      <c r="K666"/>
      <c r="L666"/>
      <c r="M666"/>
      <c r="N666"/>
      <c r="O666"/>
      <c r="Q666"/>
      <c r="T666"/>
      <c r="U666"/>
      <c r="V666"/>
      <c r="W666"/>
      <c r="X666"/>
      <c r="Y666"/>
      <c r="Z666"/>
      <c r="AA666"/>
      <c r="AB666"/>
      <c r="AC666"/>
      <c r="AE666"/>
      <c r="AF666"/>
      <c r="AG666"/>
      <c r="AH666"/>
      <c r="AI666"/>
      <c r="AJ666"/>
      <c r="AL666"/>
      <c r="AN666"/>
      <c r="AO666"/>
      <c r="AP666" s="120"/>
    </row>
    <row r="667" spans="1:42" ht="10.5" customHeight="1" x14ac:dyDescent="0.2">
      <c r="A667"/>
      <c r="B667"/>
      <c r="C667" s="18"/>
      <c r="D667"/>
      <c r="E667"/>
      <c r="F667"/>
      <c r="G667"/>
      <c r="H667"/>
      <c r="I667"/>
      <c r="J667"/>
      <c r="K667"/>
      <c r="L667"/>
      <c r="M667"/>
      <c r="N667"/>
      <c r="O667"/>
      <c r="Q667"/>
      <c r="T667"/>
      <c r="U667"/>
      <c r="V667"/>
      <c r="W667"/>
      <c r="X667"/>
      <c r="Y667"/>
      <c r="Z667"/>
      <c r="AA667"/>
      <c r="AB667"/>
      <c r="AC667"/>
      <c r="AE667"/>
      <c r="AF667"/>
      <c r="AG667"/>
      <c r="AH667"/>
      <c r="AI667"/>
      <c r="AJ667"/>
      <c r="AL667"/>
      <c r="AN667"/>
      <c r="AO667"/>
      <c r="AP667" s="120"/>
    </row>
    <row r="668" spans="1:42" ht="10.5" customHeight="1" x14ac:dyDescent="0.2">
      <c r="A668"/>
      <c r="B668"/>
      <c r="C668" s="18"/>
      <c r="D668"/>
      <c r="E668"/>
      <c r="F668"/>
      <c r="G668"/>
      <c r="H668"/>
      <c r="I668"/>
      <c r="J668"/>
      <c r="K668"/>
      <c r="L668"/>
      <c r="M668"/>
      <c r="N668"/>
      <c r="O668"/>
      <c r="Q668"/>
      <c r="T668"/>
      <c r="U668"/>
      <c r="V668"/>
      <c r="W668"/>
      <c r="X668"/>
      <c r="Y668"/>
      <c r="Z668"/>
      <c r="AA668"/>
      <c r="AB668"/>
      <c r="AC668"/>
      <c r="AE668"/>
      <c r="AF668"/>
      <c r="AG668"/>
      <c r="AH668"/>
      <c r="AI668"/>
      <c r="AJ668"/>
      <c r="AL668"/>
      <c r="AN668"/>
      <c r="AO668"/>
      <c r="AP668" s="120"/>
    </row>
  </sheetData>
  <mergeCells count="8">
    <mergeCell ref="A185:B185"/>
    <mergeCell ref="A186:B186"/>
    <mergeCell ref="A1:BH1"/>
    <mergeCell ref="AP3:AQ3"/>
    <mergeCell ref="AS3:AT3"/>
    <mergeCell ref="AV3:AW3"/>
    <mergeCell ref="BB3:BD3"/>
    <mergeCell ref="AY3:AZ3"/>
  </mergeCells>
  <phoneticPr fontId="1" type="noConversion"/>
  <conditionalFormatting sqref="BF9:BF41 BF158:BF186 BF45:BF52 BF54:BF156">
    <cfRule type="cellIs" dxfId="2" priority="36" operator="lessThan">
      <formula>1</formula>
    </cfRule>
  </conditionalFormatting>
  <conditionalFormatting sqref="BF53">
    <cfRule type="cellIs" dxfId="1" priority="2" operator="lessThan">
      <formula>1</formula>
    </cfRule>
  </conditionalFormatting>
  <conditionalFormatting sqref="BF42:BF44">
    <cfRule type="cellIs" dxfId="0" priority="1" operator="lessThan">
      <formula>1</formula>
    </cfRule>
  </conditionalFormatting>
  <pageMargins left="0.25" right="0.25" top="0.25" bottom="0.25" header="0.5" footer="0.5"/>
  <pageSetup paperSize="5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5"/>
  <sheetViews>
    <sheetView zoomScaleNormal="100" workbookViewId="0">
      <pane xSplit="3" ySplit="5" topLeftCell="D12" activePane="bottomRight" state="frozen"/>
      <selection pane="topRight" activeCell="D1" sqref="D1"/>
      <selection pane="bottomLeft" activeCell="A6" sqref="A6"/>
      <selection pane="bottomRight" activeCell="BB23" sqref="BB23"/>
    </sheetView>
  </sheetViews>
  <sheetFormatPr defaultColWidth="9.140625" defaultRowHeight="12.75" x14ac:dyDescent="0.2"/>
  <cols>
    <col min="1" max="1" width="9.140625" style="18"/>
    <col min="2" max="2" width="23.28515625" style="18" customWidth="1"/>
    <col min="3" max="3" width="1.5703125" style="18" customWidth="1"/>
    <col min="4" max="4" width="8.85546875" style="18" hidden="1" customWidth="1"/>
    <col min="5" max="5" width="9.140625" style="18" hidden="1" customWidth="1"/>
    <col min="6" max="7" width="8.7109375" style="18" hidden="1" customWidth="1"/>
    <col min="8" max="8" width="1.5703125" style="18" hidden="1" customWidth="1"/>
    <col min="9" max="9" width="8.7109375" style="18" hidden="1" customWidth="1"/>
    <col min="10" max="10" width="9.140625" style="18" hidden="1" customWidth="1"/>
    <col min="11" max="12" width="8.7109375" style="18" hidden="1" customWidth="1"/>
    <col min="13" max="13" width="1.5703125" style="18" hidden="1" customWidth="1"/>
    <col min="14" max="14" width="8.7109375" style="18" hidden="1" customWidth="1"/>
    <col min="15" max="15" width="9.140625" style="18" hidden="1" customWidth="1"/>
    <col min="16" max="17" width="8.7109375" style="18" hidden="1" customWidth="1"/>
    <col min="18" max="18" width="1.5703125" style="18" hidden="1" customWidth="1"/>
    <col min="19" max="19" width="8.85546875" style="18" hidden="1" customWidth="1"/>
    <col min="20" max="20" width="9.140625" style="18" hidden="1" customWidth="1"/>
    <col min="21" max="22" width="8.85546875" style="18" hidden="1" customWidth="1"/>
    <col min="23" max="23" width="1.5703125" style="18" hidden="1" customWidth="1"/>
    <col min="24" max="24" width="8.85546875" style="18" hidden="1" customWidth="1"/>
    <col min="25" max="25" width="9.140625" style="18" hidden="1" customWidth="1"/>
    <col min="26" max="26" width="1.5703125" style="18" hidden="1" customWidth="1"/>
    <col min="27" max="27" width="8.85546875" style="18" hidden="1" customWidth="1"/>
    <col min="28" max="28" width="10.85546875" style="18" hidden="1" customWidth="1"/>
    <col min="29" max="29" width="2.5703125" style="18" hidden="1" customWidth="1"/>
    <col min="30" max="31" width="10.85546875" style="18" hidden="1" customWidth="1"/>
    <col min="32" max="32" width="1.5703125" style="18" hidden="1" customWidth="1"/>
    <col min="33" max="34" width="9.140625" style="18" hidden="1" customWidth="1"/>
    <col min="35" max="35" width="1.5703125" style="18" hidden="1" customWidth="1"/>
    <col min="36" max="37" width="9.140625" style="18" customWidth="1"/>
    <col min="38" max="38" width="1.5703125" style="18" customWidth="1"/>
    <col min="39" max="39" width="9.140625" style="137" customWidth="1"/>
    <col min="40" max="40" width="9.140625" style="18" customWidth="1"/>
    <col min="41" max="41" width="1.5703125" style="18" customWidth="1"/>
    <col min="42" max="42" width="9.140625" style="137"/>
    <col min="43" max="43" width="1.42578125" style="18" customWidth="1"/>
    <col min="44" max="44" width="9.140625" style="18"/>
    <col min="45" max="45" width="1.42578125" style="18" customWidth="1"/>
    <col min="46" max="46" width="9.140625" style="137"/>
    <col min="47" max="47" width="11.42578125" style="18" bestFit="1" customWidth="1"/>
    <col min="48" max="48" width="1.42578125" style="18" customWidth="1"/>
    <col min="49" max="49" width="9.140625" style="18"/>
    <col min="50" max="50" width="1.42578125" style="18" customWidth="1"/>
    <col min="51" max="51" width="10.7109375" style="270" customWidth="1"/>
    <col min="52" max="52" width="1.42578125" style="18" customWidth="1"/>
    <col min="53" max="53" width="10.7109375" style="137" bestFit="1" customWidth="1"/>
    <col min="54" max="54" width="33" style="18" bestFit="1" customWidth="1"/>
    <col min="55" max="16384" width="9.140625" style="18"/>
  </cols>
  <sheetData>
    <row r="1" spans="1:54" ht="18.75" thickBot="1" x14ac:dyDescent="0.3">
      <c r="A1" s="1060" t="s">
        <v>174</v>
      </c>
      <c r="B1" s="1060"/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0"/>
      <c r="AL1" s="1060"/>
      <c r="AM1" s="1060"/>
      <c r="AN1" s="1060"/>
      <c r="AO1" s="1060"/>
      <c r="AP1" s="1060"/>
      <c r="AQ1" s="1060"/>
      <c r="AR1" s="1060"/>
      <c r="AS1" s="1060"/>
      <c r="AT1" s="1060"/>
      <c r="AU1" s="1060"/>
      <c r="AV1" s="1060"/>
      <c r="AW1" s="1060"/>
      <c r="AX1" s="1060"/>
      <c r="AY1" s="1060"/>
      <c r="AZ1" s="1060"/>
      <c r="BA1" s="1060"/>
    </row>
    <row r="2" spans="1:54" x14ac:dyDescent="0.2">
      <c r="A2" s="276"/>
      <c r="B2" s="678"/>
      <c r="C2" s="669"/>
      <c r="D2" s="17"/>
      <c r="E2" s="55">
        <v>2009</v>
      </c>
      <c r="F2" s="49"/>
      <c r="G2" s="49"/>
      <c r="H2" s="49"/>
      <c r="I2" s="49"/>
      <c r="J2" s="55">
        <v>2010</v>
      </c>
      <c r="K2" s="55"/>
      <c r="L2" s="55"/>
      <c r="M2" s="52"/>
      <c r="N2" s="55"/>
      <c r="O2" s="55">
        <v>2011</v>
      </c>
      <c r="P2" s="55"/>
      <c r="Q2" s="55"/>
      <c r="S2" s="55"/>
      <c r="T2" s="55">
        <v>2012</v>
      </c>
      <c r="U2" s="52"/>
      <c r="V2" s="52"/>
      <c r="W2" s="52"/>
      <c r="X2" s="52"/>
      <c r="Y2" s="55">
        <v>2013</v>
      </c>
      <c r="Z2" s="55"/>
      <c r="AA2" s="52"/>
      <c r="AB2" s="55">
        <v>2014</v>
      </c>
      <c r="AC2" s="55"/>
      <c r="AD2" s="1072">
        <v>2015</v>
      </c>
      <c r="AE2" s="1073"/>
      <c r="AF2" s="55"/>
      <c r="AG2" s="1072">
        <v>2016</v>
      </c>
      <c r="AH2" s="1073"/>
      <c r="AI2" s="55"/>
      <c r="AJ2" s="1072">
        <v>2017</v>
      </c>
      <c r="AK2" s="1073"/>
      <c r="AL2" s="669"/>
      <c r="AM2" s="1074">
        <v>2018</v>
      </c>
      <c r="AN2" s="1075"/>
      <c r="AO2" s="669"/>
      <c r="AP2" s="1074">
        <v>2019</v>
      </c>
      <c r="AQ2" s="1076"/>
      <c r="AR2" s="1075"/>
      <c r="AS2" s="669"/>
      <c r="AT2" s="1076">
        <v>2020</v>
      </c>
      <c r="AU2" s="1076"/>
      <c r="AV2" s="1076"/>
      <c r="AW2" s="1075"/>
      <c r="AX2" s="55"/>
      <c r="AY2" s="149">
        <v>3</v>
      </c>
      <c r="AZ2" s="648"/>
      <c r="BA2" s="149">
        <v>2021</v>
      </c>
    </row>
    <row r="3" spans="1:54" ht="10.7" customHeight="1" x14ac:dyDescent="0.2">
      <c r="A3" s="279"/>
      <c r="B3" s="679"/>
      <c r="C3" s="670"/>
      <c r="D3" s="17"/>
      <c r="E3" s="49"/>
      <c r="F3" s="49"/>
      <c r="G3" s="49"/>
      <c r="H3" s="49"/>
      <c r="I3" s="49"/>
      <c r="J3" s="49"/>
      <c r="K3" s="49"/>
      <c r="L3" s="49"/>
      <c r="M3" s="52"/>
      <c r="N3" s="52"/>
      <c r="O3" s="52"/>
      <c r="P3" s="52"/>
      <c r="Q3" s="52"/>
      <c r="R3" s="160"/>
      <c r="S3" s="49"/>
      <c r="T3" s="49"/>
      <c r="U3" s="52"/>
      <c r="V3" s="52"/>
      <c r="W3" s="52"/>
      <c r="X3" s="52"/>
      <c r="Y3" s="52"/>
      <c r="Z3" s="52"/>
      <c r="AA3" s="52"/>
      <c r="AB3" s="160"/>
      <c r="AC3" s="160"/>
      <c r="AD3" s="121"/>
      <c r="AE3" s="129"/>
      <c r="AF3" s="52"/>
      <c r="AG3" s="121"/>
      <c r="AH3" s="122"/>
      <c r="AI3" s="52"/>
      <c r="AJ3" s="121"/>
      <c r="AK3" s="122"/>
      <c r="AL3" s="670"/>
      <c r="AM3" s="142"/>
      <c r="AN3" s="122"/>
      <c r="AO3" s="670"/>
      <c r="AP3" s="142"/>
      <c r="AQ3" s="160"/>
      <c r="AR3" s="129"/>
      <c r="AS3" s="670"/>
      <c r="AT3" s="290"/>
      <c r="AU3" s="160">
        <v>9</v>
      </c>
      <c r="AV3" s="160"/>
      <c r="AW3" s="129">
        <v>12</v>
      </c>
      <c r="AX3" s="160"/>
      <c r="AY3" s="651" t="s">
        <v>234</v>
      </c>
      <c r="AZ3" s="160"/>
      <c r="BA3" s="150"/>
    </row>
    <row r="4" spans="1:54" s="73" customFormat="1" ht="10.7" customHeight="1" x14ac:dyDescent="0.2">
      <c r="A4" s="280"/>
      <c r="B4" s="680"/>
      <c r="C4" s="670"/>
      <c r="F4" s="55"/>
      <c r="G4" s="55"/>
      <c r="H4" s="55"/>
      <c r="I4" s="55"/>
      <c r="J4" s="55"/>
      <c r="K4" s="55"/>
      <c r="L4" s="55"/>
      <c r="M4" s="57"/>
      <c r="O4" s="57"/>
      <c r="R4" s="160"/>
      <c r="S4" s="55"/>
      <c r="T4" s="55"/>
      <c r="U4" s="57"/>
      <c r="V4" s="57"/>
      <c r="W4" s="57"/>
      <c r="X4" s="57"/>
      <c r="Y4" s="57"/>
      <c r="Z4" s="57"/>
      <c r="AA4" s="57"/>
      <c r="AB4" s="160"/>
      <c r="AC4" s="49"/>
      <c r="AD4" s="123"/>
      <c r="AE4" s="130"/>
      <c r="AF4" s="49"/>
      <c r="AG4" s="123"/>
      <c r="AH4" s="124"/>
      <c r="AI4" s="49"/>
      <c r="AJ4" s="134"/>
      <c r="AK4" s="135"/>
      <c r="AL4" s="670"/>
      <c r="AM4" s="144"/>
      <c r="AN4" s="135"/>
      <c r="AO4" s="670"/>
      <c r="AP4" s="144"/>
      <c r="AQ4" s="160"/>
      <c r="AR4" s="129"/>
      <c r="AS4" s="670"/>
      <c r="AT4" s="291"/>
      <c r="AU4" s="160" t="s">
        <v>152</v>
      </c>
      <c r="AV4" s="160"/>
      <c r="AW4" s="129" t="s">
        <v>152</v>
      </c>
      <c r="AX4" s="160"/>
      <c r="AY4" s="651" t="s">
        <v>161</v>
      </c>
      <c r="AZ4" s="160"/>
      <c r="BA4" s="151" t="s">
        <v>347</v>
      </c>
    </row>
    <row r="5" spans="1:54" ht="10.7" customHeight="1" thickBot="1" x14ac:dyDescent="0.25">
      <c r="A5" s="681" t="s">
        <v>2</v>
      </c>
      <c r="B5" s="682"/>
      <c r="C5" s="671"/>
      <c r="D5" s="17" t="s">
        <v>0</v>
      </c>
      <c r="E5" s="49" t="s">
        <v>1</v>
      </c>
      <c r="F5" s="49" t="s">
        <v>150</v>
      </c>
      <c r="G5" s="49" t="s">
        <v>151</v>
      </c>
      <c r="H5" s="49"/>
      <c r="I5" s="49" t="s">
        <v>0</v>
      </c>
      <c r="J5" s="49" t="s">
        <v>1</v>
      </c>
      <c r="K5" s="49" t="s">
        <v>150</v>
      </c>
      <c r="L5" s="49" t="s">
        <v>151</v>
      </c>
      <c r="M5" s="49"/>
      <c r="N5" s="49" t="s">
        <v>0</v>
      </c>
      <c r="O5" s="336" t="s">
        <v>1</v>
      </c>
      <c r="P5" s="49" t="s">
        <v>150</v>
      </c>
      <c r="Q5" s="49" t="s">
        <v>151</v>
      </c>
      <c r="R5" s="336"/>
      <c r="S5" s="49" t="s">
        <v>0</v>
      </c>
      <c r="T5" s="49" t="s">
        <v>1</v>
      </c>
      <c r="U5" s="49" t="s">
        <v>150</v>
      </c>
      <c r="V5" s="49" t="s">
        <v>151</v>
      </c>
      <c r="W5" s="49"/>
      <c r="X5" s="49" t="s">
        <v>0</v>
      </c>
      <c r="Y5" s="49" t="s">
        <v>1</v>
      </c>
      <c r="Z5" s="49"/>
      <c r="AA5" s="49" t="s">
        <v>0</v>
      </c>
      <c r="AB5" s="49" t="s">
        <v>1</v>
      </c>
      <c r="AC5" s="49"/>
      <c r="AD5" s="121" t="s">
        <v>0</v>
      </c>
      <c r="AE5" s="130" t="s">
        <v>1</v>
      </c>
      <c r="AF5" s="49"/>
      <c r="AG5" s="121" t="s">
        <v>0</v>
      </c>
      <c r="AH5" s="124" t="s">
        <v>1</v>
      </c>
      <c r="AI5" s="49"/>
      <c r="AJ5" s="121" t="s">
        <v>0</v>
      </c>
      <c r="AK5" s="124" t="s">
        <v>1</v>
      </c>
      <c r="AL5" s="671"/>
      <c r="AM5" s="144" t="s">
        <v>0</v>
      </c>
      <c r="AN5" s="124" t="s">
        <v>1</v>
      </c>
      <c r="AO5" s="671"/>
      <c r="AP5" s="144" t="s">
        <v>0</v>
      </c>
      <c r="AQ5" s="49"/>
      <c r="AR5" s="124" t="s">
        <v>1</v>
      </c>
      <c r="AS5" s="671"/>
      <c r="AT5" s="291" t="s">
        <v>0</v>
      </c>
      <c r="AU5" s="49" t="s">
        <v>257</v>
      </c>
      <c r="AV5" s="49"/>
      <c r="AW5" s="130" t="s">
        <v>190</v>
      </c>
      <c r="AX5" s="49"/>
      <c r="AY5" s="652"/>
      <c r="AZ5" s="49"/>
      <c r="BA5" s="151" t="s">
        <v>0</v>
      </c>
      <c r="BB5" s="648" t="s">
        <v>367</v>
      </c>
    </row>
    <row r="6" spans="1:54" s="84" customFormat="1" ht="18" hidden="1" customHeight="1" x14ac:dyDescent="0.2">
      <c r="B6" s="83"/>
      <c r="C6" s="672"/>
      <c r="D6" s="83"/>
      <c r="E6" s="83"/>
      <c r="F6" s="83"/>
      <c r="G6" s="83"/>
      <c r="H6" s="83"/>
      <c r="I6" s="90"/>
      <c r="J6" s="90"/>
      <c r="K6" s="90"/>
      <c r="L6" s="90"/>
      <c r="T6" s="90"/>
      <c r="AB6" s="90"/>
      <c r="AC6" s="90"/>
      <c r="AD6" s="125"/>
      <c r="AE6" s="131"/>
      <c r="AG6" s="125"/>
      <c r="AH6" s="126"/>
      <c r="AJ6" s="125"/>
      <c r="AK6" s="126"/>
      <c r="AL6" s="672"/>
      <c r="AM6" s="146"/>
      <c r="AN6" s="126"/>
      <c r="AO6" s="672"/>
      <c r="AP6" s="146"/>
      <c r="AQ6" s="90"/>
      <c r="AR6" s="126"/>
      <c r="AS6" s="672"/>
      <c r="AT6" s="136"/>
      <c r="AU6" s="90"/>
      <c r="AV6" s="90"/>
      <c r="AW6" s="161"/>
      <c r="AX6" s="90"/>
      <c r="AY6" s="417"/>
      <c r="AZ6" s="90"/>
      <c r="BA6" s="152"/>
    </row>
    <row r="7" spans="1:54" s="84" customFormat="1" ht="18" hidden="1" customHeight="1" x14ac:dyDescent="0.2">
      <c r="A7" s="164" t="s">
        <v>163</v>
      </c>
      <c r="B7" s="165" t="s">
        <v>11</v>
      </c>
      <c r="C7" s="672"/>
      <c r="D7" s="166"/>
      <c r="E7" s="166"/>
      <c r="F7" s="166"/>
      <c r="G7" s="166"/>
      <c r="H7" s="166"/>
      <c r="I7" s="167"/>
      <c r="J7" s="167"/>
      <c r="K7" s="167"/>
      <c r="L7" s="167"/>
      <c r="M7" s="168"/>
      <c r="N7" s="168"/>
      <c r="O7" s="168"/>
      <c r="P7" s="168"/>
      <c r="Q7" s="168"/>
      <c r="R7" s="168"/>
      <c r="S7" s="168"/>
      <c r="T7" s="167"/>
      <c r="U7" s="168"/>
      <c r="V7" s="168"/>
      <c r="W7" s="168"/>
      <c r="X7" s="167"/>
      <c r="Y7" s="167"/>
      <c r="Z7" s="167"/>
      <c r="AA7" s="167"/>
      <c r="AB7" s="167"/>
      <c r="AC7" s="199"/>
      <c r="AD7" s="207"/>
      <c r="AE7" s="208"/>
      <c r="AF7" s="65"/>
      <c r="AG7" s="207"/>
      <c r="AH7" s="228"/>
      <c r="AI7" s="65"/>
      <c r="AJ7" s="207"/>
      <c r="AK7" s="228"/>
      <c r="AL7" s="672"/>
      <c r="AM7" s="231"/>
      <c r="AN7" s="228"/>
      <c r="AO7" s="672"/>
      <c r="AP7" s="231"/>
      <c r="AQ7" s="167"/>
      <c r="AR7" s="228"/>
      <c r="AS7" s="672"/>
      <c r="AT7" s="664"/>
      <c r="AU7" s="167"/>
      <c r="AV7" s="167"/>
      <c r="AW7" s="235"/>
      <c r="AX7" s="649"/>
      <c r="AY7" s="417"/>
      <c r="AZ7" s="90"/>
      <c r="BA7" s="152"/>
    </row>
    <row r="8" spans="1:54" s="84" customFormat="1" ht="10.35" hidden="1" customHeight="1" x14ac:dyDescent="0.2">
      <c r="A8" s="170" t="s">
        <v>164</v>
      </c>
      <c r="B8" s="171" t="s">
        <v>165</v>
      </c>
      <c r="C8" s="673"/>
      <c r="D8" s="166"/>
      <c r="E8" s="166"/>
      <c r="F8" s="166"/>
      <c r="G8" s="166"/>
      <c r="H8" s="166"/>
      <c r="I8" s="167"/>
      <c r="J8" s="167"/>
      <c r="K8" s="167"/>
      <c r="L8" s="167"/>
      <c r="M8" s="168"/>
      <c r="N8" s="168"/>
      <c r="O8" s="168"/>
      <c r="P8" s="168"/>
      <c r="Q8" s="168"/>
      <c r="R8" s="168"/>
      <c r="S8" s="168"/>
      <c r="T8" s="167"/>
      <c r="U8" s="168"/>
      <c r="V8" s="168"/>
      <c r="W8" s="168"/>
      <c r="X8" s="169">
        <v>0</v>
      </c>
      <c r="Y8" s="167">
        <v>0</v>
      </c>
      <c r="Z8" s="167"/>
      <c r="AA8" s="167">
        <v>0</v>
      </c>
      <c r="AB8" s="172">
        <v>0</v>
      </c>
      <c r="AC8" s="200"/>
      <c r="AD8" s="207">
        <v>0</v>
      </c>
      <c r="AE8" s="209">
        <v>0</v>
      </c>
      <c r="AF8" s="65"/>
      <c r="AG8" s="207">
        <v>0</v>
      </c>
      <c r="AH8" s="228">
        <v>0</v>
      </c>
      <c r="AI8" s="65"/>
      <c r="AJ8" s="207">
        <v>0</v>
      </c>
      <c r="AK8" s="228">
        <v>0</v>
      </c>
      <c r="AL8" s="673"/>
      <c r="AM8" s="232">
        <v>0</v>
      </c>
      <c r="AN8" s="228">
        <v>0</v>
      </c>
      <c r="AO8" s="673"/>
      <c r="AP8" s="232">
        <v>0</v>
      </c>
      <c r="AQ8" s="172"/>
      <c r="AR8" s="228">
        <v>0</v>
      </c>
      <c r="AS8" s="673"/>
      <c r="AT8" s="206">
        <v>0</v>
      </c>
      <c r="AU8" s="172">
        <v>0</v>
      </c>
      <c r="AV8" s="172"/>
      <c r="AW8" s="209">
        <f>(AU8/$AU$3)*12</f>
        <v>0</v>
      </c>
      <c r="AX8" s="225"/>
      <c r="AY8" s="417">
        <f>AVERAGE(AH8,AK8,AN8)</f>
        <v>0</v>
      </c>
      <c r="AZ8" s="19"/>
      <c r="BA8" s="656">
        <v>0</v>
      </c>
    </row>
    <row r="9" spans="1:54" s="84" customFormat="1" ht="10.35" hidden="1" customHeight="1" x14ac:dyDescent="0.2">
      <c r="A9" s="170"/>
      <c r="B9" s="165" t="s">
        <v>6</v>
      </c>
      <c r="C9" s="657"/>
      <c r="D9" s="166"/>
      <c r="E9" s="166"/>
      <c r="F9" s="166"/>
      <c r="G9" s="166"/>
      <c r="H9" s="166"/>
      <c r="I9" s="167"/>
      <c r="J9" s="167"/>
      <c r="K9" s="167"/>
      <c r="L9" s="167"/>
      <c r="M9" s="168"/>
      <c r="N9" s="168"/>
      <c r="O9" s="168"/>
      <c r="P9" s="168"/>
      <c r="Q9" s="168"/>
      <c r="R9" s="168"/>
      <c r="S9" s="168"/>
      <c r="T9" s="167"/>
      <c r="U9" s="168"/>
      <c r="V9" s="168"/>
      <c r="W9" s="168"/>
      <c r="X9" s="175">
        <f>Q9-W9</f>
        <v>0</v>
      </c>
      <c r="Y9" s="175">
        <f>R9-X9</f>
        <v>0</v>
      </c>
      <c r="Z9" s="175"/>
      <c r="AA9" s="175">
        <f t="shared" ref="AA9" si="0">T9-Z9</f>
        <v>0</v>
      </c>
      <c r="AB9" s="176">
        <f>SUM(AB8)</f>
        <v>0</v>
      </c>
      <c r="AC9" s="201"/>
      <c r="AD9" s="210">
        <f>SUM(AD8)</f>
        <v>0</v>
      </c>
      <c r="AE9" s="211">
        <v>0</v>
      </c>
      <c r="AF9" s="65"/>
      <c r="AG9" s="210">
        <f>SUM(AG8)</f>
        <v>0</v>
      </c>
      <c r="AH9" s="211">
        <f>SUM(AH8)</f>
        <v>0</v>
      </c>
      <c r="AI9" s="65"/>
      <c r="AJ9" s="210">
        <f>SUM(AJ8)</f>
        <v>0</v>
      </c>
      <c r="AK9" s="211">
        <v>0</v>
      </c>
      <c r="AL9" s="657"/>
      <c r="AM9" s="210">
        <f>SUM(AM8)</f>
        <v>0</v>
      </c>
      <c r="AN9" s="211">
        <v>0</v>
      </c>
      <c r="AO9" s="657"/>
      <c r="AP9" s="210">
        <f>SUM(AP8)</f>
        <v>0</v>
      </c>
      <c r="AQ9" s="176"/>
      <c r="AR9" s="211">
        <v>0</v>
      </c>
      <c r="AS9" s="657"/>
      <c r="AT9" s="234">
        <v>0</v>
      </c>
      <c r="AU9" s="176">
        <f>SUM(AU8)</f>
        <v>0</v>
      </c>
      <c r="AV9" s="176"/>
      <c r="AW9" s="211">
        <f>(AU9/$AU$3)*12</f>
        <v>0</v>
      </c>
      <c r="AX9" s="64"/>
      <c r="AY9" s="417">
        <f>AVERAGE(AH9,AK9,AN9)</f>
        <v>0</v>
      </c>
      <c r="AZ9" s="650"/>
      <c r="BA9" s="657">
        <v>0</v>
      </c>
    </row>
    <row r="10" spans="1:54" s="84" customFormat="1" ht="10.35" hidden="1" customHeight="1" x14ac:dyDescent="0.2">
      <c r="A10" s="178"/>
      <c r="B10" s="166"/>
      <c r="C10" s="672"/>
      <c r="D10" s="166"/>
      <c r="E10" s="166"/>
      <c r="F10" s="166"/>
      <c r="G10" s="166"/>
      <c r="H10" s="166"/>
      <c r="I10" s="167"/>
      <c r="J10" s="167"/>
      <c r="K10" s="167"/>
      <c r="L10" s="167"/>
      <c r="M10" s="168"/>
      <c r="N10" s="168"/>
      <c r="O10" s="168"/>
      <c r="P10" s="168"/>
      <c r="Q10" s="168"/>
      <c r="R10" s="168"/>
      <c r="S10" s="168"/>
      <c r="T10" s="167"/>
      <c r="U10" s="168"/>
      <c r="V10" s="168"/>
      <c r="W10" s="168"/>
      <c r="X10" s="169"/>
      <c r="Y10" s="167"/>
      <c r="Z10" s="167"/>
      <c r="AA10" s="167"/>
      <c r="AB10" s="167"/>
      <c r="AC10" s="199"/>
      <c r="AD10" s="207"/>
      <c r="AE10" s="208"/>
      <c r="AF10" s="65"/>
      <c r="AG10" s="207"/>
      <c r="AH10" s="228"/>
      <c r="AI10" s="65"/>
      <c r="AJ10" s="207"/>
      <c r="AK10" s="228"/>
      <c r="AL10" s="672"/>
      <c r="AM10" s="231"/>
      <c r="AN10" s="228"/>
      <c r="AO10" s="672"/>
      <c r="AP10" s="231"/>
      <c r="AQ10" s="167"/>
      <c r="AR10" s="228"/>
      <c r="AS10" s="672"/>
      <c r="AT10" s="664"/>
      <c r="AU10" s="167"/>
      <c r="AV10" s="167"/>
      <c r="AW10" s="235"/>
      <c r="AX10" s="649"/>
      <c r="AY10" s="417"/>
      <c r="AZ10" s="90"/>
      <c r="BA10" s="152"/>
    </row>
    <row r="11" spans="1:54" s="84" customFormat="1" ht="18" customHeight="1" x14ac:dyDescent="0.2">
      <c r="A11" s="164">
        <v>3700</v>
      </c>
      <c r="B11" s="165" t="s">
        <v>20</v>
      </c>
      <c r="C11" s="656"/>
      <c r="D11" s="173"/>
      <c r="E11" s="173"/>
      <c r="F11" s="173"/>
      <c r="G11" s="179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69"/>
      <c r="Y11" s="173"/>
      <c r="Z11" s="173"/>
      <c r="AA11" s="173"/>
      <c r="AB11" s="173"/>
      <c r="AC11" s="202"/>
      <c r="AD11" s="207"/>
      <c r="AE11" s="212"/>
      <c r="AF11" s="221"/>
      <c r="AG11" s="207"/>
      <c r="AH11" s="228"/>
      <c r="AI11" s="221"/>
      <c r="AJ11" s="207"/>
      <c r="AK11" s="228"/>
      <c r="AL11" s="656"/>
      <c r="AM11" s="231"/>
      <c r="AN11" s="228"/>
      <c r="AO11" s="656"/>
      <c r="AP11" s="231"/>
      <c r="AQ11" s="173"/>
      <c r="AR11" s="228"/>
      <c r="AS11" s="656"/>
      <c r="AT11" s="664"/>
      <c r="AU11" s="173"/>
      <c r="AV11" s="173"/>
      <c r="AW11" s="212"/>
      <c r="AX11" s="221"/>
      <c r="AY11" s="417"/>
      <c r="AZ11" s="75"/>
      <c r="BA11" s="430"/>
    </row>
    <row r="12" spans="1:54" s="84" customFormat="1" ht="10.5" customHeight="1" x14ac:dyDescent="0.2">
      <c r="A12" s="180">
        <v>37240</v>
      </c>
      <c r="B12" s="166" t="s">
        <v>21</v>
      </c>
      <c r="C12" s="656"/>
      <c r="D12" s="173">
        <v>263000</v>
      </c>
      <c r="E12" s="173">
        <v>293872.44</v>
      </c>
      <c r="F12" s="173">
        <f t="shared" ref="F12:F20" si="1">E12-D12</f>
        <v>30872.440000000002</v>
      </c>
      <c r="G12" s="179">
        <f>F12/D12</f>
        <v>0.11738570342205325</v>
      </c>
      <c r="H12" s="173"/>
      <c r="I12" s="173">
        <v>365355</v>
      </c>
      <c r="J12" s="173">
        <v>350046.06</v>
      </c>
      <c r="K12" s="173">
        <f t="shared" ref="K12:K20" si="2">J12-I12</f>
        <v>-15308.940000000002</v>
      </c>
      <c r="L12" s="179">
        <f>K12/I12</f>
        <v>-4.1901547809664576E-2</v>
      </c>
      <c r="M12" s="173"/>
      <c r="N12" s="173">
        <v>365355</v>
      </c>
      <c r="O12" s="173">
        <v>362387.72</v>
      </c>
      <c r="P12" s="173">
        <f t="shared" ref="P12:P20" si="3">O12-N12</f>
        <v>-2967.2800000000279</v>
      </c>
      <c r="Q12" s="181">
        <f>P12/N12</f>
        <v>-8.1216351220047018E-3</v>
      </c>
      <c r="R12" s="173"/>
      <c r="S12" s="173">
        <v>370000</v>
      </c>
      <c r="T12" s="173">
        <v>349005.88</v>
      </c>
      <c r="U12" s="173">
        <f>T12-S12</f>
        <v>-20994.119999999995</v>
      </c>
      <c r="V12" s="181">
        <f>U12/S12</f>
        <v>-5.6740864864864855E-2</v>
      </c>
      <c r="W12" s="181"/>
      <c r="X12" s="169">
        <v>355000</v>
      </c>
      <c r="Y12" s="173">
        <v>350718.6</v>
      </c>
      <c r="Z12" s="173"/>
      <c r="AA12" s="173">
        <v>355000</v>
      </c>
      <c r="AB12" s="173">
        <v>349302.24</v>
      </c>
      <c r="AC12" s="202"/>
      <c r="AD12" s="207">
        <v>355000</v>
      </c>
      <c r="AE12" s="212">
        <v>156271.64000000001</v>
      </c>
      <c r="AF12" s="222"/>
      <c r="AG12" s="207">
        <v>355000</v>
      </c>
      <c r="AH12" s="228">
        <v>338032.1</v>
      </c>
      <c r="AI12" s="222"/>
      <c r="AJ12" s="207">
        <v>355000</v>
      </c>
      <c r="AK12" s="228">
        <v>288394.71999999997</v>
      </c>
      <c r="AL12" s="656"/>
      <c r="AM12" s="232">
        <v>320000</v>
      </c>
      <c r="AN12" s="228">
        <v>341619.34</v>
      </c>
      <c r="AO12" s="656"/>
      <c r="AP12" s="232">
        <v>334740</v>
      </c>
      <c r="AQ12" s="173"/>
      <c r="AR12" s="228">
        <v>314494.09000000003</v>
      </c>
      <c r="AS12" s="656"/>
      <c r="AT12" s="206">
        <v>387934</v>
      </c>
      <c r="AU12" s="173">
        <v>304076.74</v>
      </c>
      <c r="AV12" s="173"/>
      <c r="AW12" s="209">
        <f>(AU12/$AU$3)*12</f>
        <v>405435.65333333332</v>
      </c>
      <c r="AX12" s="221"/>
      <c r="AY12" s="416">
        <f>AVERAGE(AK12,AN12,AR12)</f>
        <v>314836.05000000005</v>
      </c>
      <c r="AZ12" s="75"/>
      <c r="BA12" s="416">
        <v>377040</v>
      </c>
      <c r="BB12" s="684" t="s">
        <v>372</v>
      </c>
    </row>
    <row r="13" spans="1:54" s="84" customFormat="1" ht="10.5" hidden="1" customHeight="1" x14ac:dyDescent="0.2">
      <c r="A13" s="180">
        <v>37252</v>
      </c>
      <c r="B13" s="166" t="s">
        <v>241</v>
      </c>
      <c r="C13" s="656"/>
      <c r="D13" s="173">
        <v>0</v>
      </c>
      <c r="E13" s="173">
        <v>0</v>
      </c>
      <c r="F13" s="173">
        <f t="shared" si="1"/>
        <v>0</v>
      </c>
      <c r="G13" s="179" t="e">
        <f>F13/D13</f>
        <v>#DIV/0!</v>
      </c>
      <c r="H13" s="173"/>
      <c r="I13" s="173">
        <v>0</v>
      </c>
      <c r="J13" s="173">
        <v>0</v>
      </c>
      <c r="K13" s="173">
        <f t="shared" si="2"/>
        <v>0</v>
      </c>
      <c r="L13" s="179" t="e">
        <f>K13/I13</f>
        <v>#DIV/0!</v>
      </c>
      <c r="M13" s="173"/>
      <c r="N13" s="173">
        <v>0</v>
      </c>
      <c r="O13" s="173">
        <v>0</v>
      </c>
      <c r="P13" s="173">
        <f t="shared" si="3"/>
        <v>0</v>
      </c>
      <c r="Q13" s="181" t="e">
        <f>P13/N13</f>
        <v>#DIV/0!</v>
      </c>
      <c r="R13" s="173"/>
      <c r="S13" s="173">
        <v>0</v>
      </c>
      <c r="T13" s="173">
        <v>0</v>
      </c>
      <c r="U13" s="173">
        <f>T13-S13</f>
        <v>0</v>
      </c>
      <c r="V13" s="181" t="e">
        <f>U13/S13</f>
        <v>#DIV/0!</v>
      </c>
      <c r="W13" s="181"/>
      <c r="X13" s="169">
        <v>0</v>
      </c>
      <c r="Y13" s="173">
        <v>0</v>
      </c>
      <c r="Z13" s="173"/>
      <c r="AA13" s="173">
        <v>0</v>
      </c>
      <c r="AB13" s="173">
        <v>0</v>
      </c>
      <c r="AC13" s="202"/>
      <c r="AD13" s="207">
        <v>0</v>
      </c>
      <c r="AE13" s="212">
        <v>0</v>
      </c>
      <c r="AF13" s="222"/>
      <c r="AG13" s="207">
        <v>0</v>
      </c>
      <c r="AH13" s="228">
        <v>0</v>
      </c>
      <c r="AI13" s="222"/>
      <c r="AJ13" s="207">
        <v>0</v>
      </c>
      <c r="AK13" s="228">
        <v>0</v>
      </c>
      <c r="AL13" s="656"/>
      <c r="AM13" s="232">
        <v>0</v>
      </c>
      <c r="AN13" s="228">
        <v>0</v>
      </c>
      <c r="AO13" s="656"/>
      <c r="AP13" s="232">
        <v>0</v>
      </c>
      <c r="AQ13" s="173"/>
      <c r="AR13" s="228">
        <v>0</v>
      </c>
      <c r="AS13" s="656"/>
      <c r="AT13" s="206">
        <v>0</v>
      </c>
      <c r="AU13" s="173">
        <v>0</v>
      </c>
      <c r="AV13" s="173"/>
      <c r="AW13" s="209">
        <f t="shared" ref="AW13:AW17" si="4">(AU13/$AU$3)*12</f>
        <v>0</v>
      </c>
      <c r="AX13" s="221"/>
      <c r="AY13" s="417">
        <f t="shared" ref="AY13:AY16" si="5">AVERAGE(AK13,AN13,AR13)</f>
        <v>0</v>
      </c>
      <c r="AZ13" s="75"/>
      <c r="BA13" s="417">
        <v>0</v>
      </c>
      <c r="BB13" s="375"/>
    </row>
    <row r="14" spans="1:54" s="84" customFormat="1" ht="10.5" customHeight="1" x14ac:dyDescent="0.2">
      <c r="A14" s="180">
        <v>37256</v>
      </c>
      <c r="B14" s="166" t="s">
        <v>22</v>
      </c>
      <c r="C14" s="656"/>
      <c r="D14" s="173">
        <v>0</v>
      </c>
      <c r="E14" s="173">
        <v>500</v>
      </c>
      <c r="F14" s="173">
        <f t="shared" si="1"/>
        <v>500</v>
      </c>
      <c r="G14" s="179" t="e">
        <f>F14/D14</f>
        <v>#DIV/0!</v>
      </c>
      <c r="H14" s="173"/>
      <c r="I14" s="173">
        <v>0</v>
      </c>
      <c r="J14" s="173">
        <v>2100</v>
      </c>
      <c r="K14" s="173">
        <f t="shared" si="2"/>
        <v>2100</v>
      </c>
      <c r="L14" s="179" t="e">
        <f>K14/I14</f>
        <v>#DIV/0!</v>
      </c>
      <c r="M14" s="173"/>
      <c r="N14" s="173">
        <v>0</v>
      </c>
      <c r="O14" s="173">
        <v>500</v>
      </c>
      <c r="P14" s="173">
        <f t="shared" si="3"/>
        <v>500</v>
      </c>
      <c r="Q14" s="181" t="e">
        <f>P14/N14</f>
        <v>#DIV/0!</v>
      </c>
      <c r="R14" s="182"/>
      <c r="S14" s="169">
        <v>0</v>
      </c>
      <c r="T14" s="173">
        <v>750</v>
      </c>
      <c r="U14" s="173">
        <f>T14-S14</f>
        <v>750</v>
      </c>
      <c r="V14" s="181" t="e">
        <f>U14/S14</f>
        <v>#DIV/0!</v>
      </c>
      <c r="W14" s="181"/>
      <c r="X14" s="169">
        <v>500</v>
      </c>
      <c r="Y14" s="173">
        <v>0</v>
      </c>
      <c r="Z14" s="173"/>
      <c r="AA14" s="173">
        <v>500</v>
      </c>
      <c r="AB14" s="173">
        <v>0</v>
      </c>
      <c r="AC14" s="202"/>
      <c r="AD14" s="207">
        <v>0</v>
      </c>
      <c r="AE14" s="212">
        <v>500</v>
      </c>
      <c r="AF14" s="222"/>
      <c r="AG14" s="207">
        <v>0</v>
      </c>
      <c r="AH14" s="228">
        <v>0</v>
      </c>
      <c r="AI14" s="222"/>
      <c r="AJ14" s="207">
        <v>0</v>
      </c>
      <c r="AK14" s="228">
        <v>1250</v>
      </c>
      <c r="AL14" s="656"/>
      <c r="AM14" s="232">
        <v>1250</v>
      </c>
      <c r="AN14" s="228">
        <v>1500</v>
      </c>
      <c r="AO14" s="656"/>
      <c r="AP14" s="232">
        <v>1250</v>
      </c>
      <c r="AQ14" s="173"/>
      <c r="AR14" s="228">
        <v>3000</v>
      </c>
      <c r="AS14" s="656"/>
      <c r="AT14" s="206">
        <v>1500</v>
      </c>
      <c r="AU14" s="173">
        <v>1000</v>
      </c>
      <c r="AV14" s="173"/>
      <c r="AW14" s="209">
        <f t="shared" si="4"/>
        <v>1333.3333333333335</v>
      </c>
      <c r="AX14" s="221"/>
      <c r="AY14" s="416">
        <f t="shared" si="5"/>
        <v>1916.6666666666667</v>
      </c>
      <c r="AZ14" s="75"/>
      <c r="BA14" s="416">
        <v>1500</v>
      </c>
      <c r="BB14" s="375"/>
    </row>
    <row r="15" spans="1:54" s="84" customFormat="1" ht="9.9499999999999993" customHeight="1" x14ac:dyDescent="0.2">
      <c r="A15" s="180" t="s">
        <v>242</v>
      </c>
      <c r="B15" s="166" t="s">
        <v>217</v>
      </c>
      <c r="C15" s="656"/>
      <c r="D15" s="173"/>
      <c r="E15" s="173"/>
      <c r="F15" s="173"/>
      <c r="G15" s="179"/>
      <c r="H15" s="173"/>
      <c r="I15" s="173"/>
      <c r="J15" s="173"/>
      <c r="K15" s="173"/>
      <c r="L15" s="179"/>
      <c r="M15" s="173"/>
      <c r="N15" s="173"/>
      <c r="O15" s="173"/>
      <c r="P15" s="173"/>
      <c r="Q15" s="181"/>
      <c r="R15" s="182"/>
      <c r="S15" s="169"/>
      <c r="T15" s="173"/>
      <c r="U15" s="173"/>
      <c r="V15" s="181"/>
      <c r="W15" s="181"/>
      <c r="X15" s="169"/>
      <c r="Y15" s="173"/>
      <c r="Z15" s="173"/>
      <c r="AA15" s="173"/>
      <c r="AB15" s="173"/>
      <c r="AC15" s="202"/>
      <c r="AD15" s="207"/>
      <c r="AE15" s="212"/>
      <c r="AF15" s="222"/>
      <c r="AG15" s="207"/>
      <c r="AH15" s="228"/>
      <c r="AI15" s="222"/>
      <c r="AJ15" s="207"/>
      <c r="AK15" s="228">
        <v>0</v>
      </c>
      <c r="AL15" s="656"/>
      <c r="AM15" s="232"/>
      <c r="AN15" s="228">
        <v>0</v>
      </c>
      <c r="AO15" s="656"/>
      <c r="AP15" s="232">
        <v>36000</v>
      </c>
      <c r="AQ15" s="173"/>
      <c r="AR15" s="228">
        <v>29420</v>
      </c>
      <c r="AS15" s="656"/>
      <c r="AT15" s="206">
        <v>35400</v>
      </c>
      <c r="AU15" s="173">
        <v>0</v>
      </c>
      <c r="AV15" s="173"/>
      <c r="AW15" s="209">
        <f t="shared" si="4"/>
        <v>0</v>
      </c>
      <c r="AX15" s="221"/>
      <c r="AY15" s="416">
        <f t="shared" si="5"/>
        <v>9806.6666666666661</v>
      </c>
      <c r="AZ15" s="75"/>
      <c r="BA15" s="416">
        <v>35400</v>
      </c>
      <c r="BB15" s="375"/>
    </row>
    <row r="16" spans="1:54" s="84" customFormat="1" ht="10.5" hidden="1" customHeight="1" x14ac:dyDescent="0.2">
      <c r="A16" s="180" t="s">
        <v>224</v>
      </c>
      <c r="B16" s="166"/>
      <c r="C16" s="656"/>
      <c r="D16" s="173"/>
      <c r="E16" s="173"/>
      <c r="F16" s="173"/>
      <c r="G16" s="179"/>
      <c r="H16" s="173"/>
      <c r="I16" s="173"/>
      <c r="J16" s="173"/>
      <c r="K16" s="173"/>
      <c r="L16" s="179"/>
      <c r="M16" s="173"/>
      <c r="N16" s="173"/>
      <c r="O16" s="173"/>
      <c r="P16" s="173"/>
      <c r="Q16" s="181"/>
      <c r="R16" s="182"/>
      <c r="S16" s="169"/>
      <c r="T16" s="173"/>
      <c r="U16" s="173"/>
      <c r="V16" s="181"/>
      <c r="W16" s="181"/>
      <c r="X16" s="169"/>
      <c r="Y16" s="173"/>
      <c r="Z16" s="173"/>
      <c r="AA16" s="173"/>
      <c r="AB16" s="173"/>
      <c r="AC16" s="202"/>
      <c r="AD16" s="207"/>
      <c r="AE16" s="212"/>
      <c r="AF16" s="222"/>
      <c r="AG16" s="207"/>
      <c r="AH16" s="228"/>
      <c r="AI16" s="222"/>
      <c r="AJ16" s="207"/>
      <c r="AK16" s="228">
        <v>21819.360000000001</v>
      </c>
      <c r="AL16" s="656"/>
      <c r="AM16" s="232"/>
      <c r="AN16" s="228"/>
      <c r="AO16" s="656"/>
      <c r="AP16" s="232"/>
      <c r="AQ16" s="173"/>
      <c r="AR16" s="228"/>
      <c r="AS16" s="656"/>
      <c r="AT16" s="206"/>
      <c r="AU16" s="173"/>
      <c r="AV16" s="173"/>
      <c r="AW16" s="209">
        <f t="shared" si="4"/>
        <v>0</v>
      </c>
      <c r="AX16" s="221"/>
      <c r="AY16" s="416">
        <f t="shared" si="5"/>
        <v>21819.360000000001</v>
      </c>
      <c r="AZ16" s="75"/>
      <c r="BA16" s="416"/>
    </row>
    <row r="17" spans="1:54" s="84" customFormat="1" ht="10.5" hidden="1" customHeight="1" x14ac:dyDescent="0.2">
      <c r="A17" s="180" t="s">
        <v>235</v>
      </c>
      <c r="B17" s="166" t="s">
        <v>227</v>
      </c>
      <c r="C17" s="656"/>
      <c r="D17" s="173"/>
      <c r="E17" s="173"/>
      <c r="F17" s="173"/>
      <c r="G17" s="179"/>
      <c r="H17" s="173"/>
      <c r="I17" s="173"/>
      <c r="J17" s="173"/>
      <c r="K17" s="173"/>
      <c r="L17" s="179"/>
      <c r="M17" s="173"/>
      <c r="N17" s="173"/>
      <c r="O17" s="173"/>
      <c r="P17" s="173"/>
      <c r="Q17" s="181"/>
      <c r="R17" s="182"/>
      <c r="S17" s="169"/>
      <c r="T17" s="173"/>
      <c r="U17" s="173"/>
      <c r="V17" s="181"/>
      <c r="W17" s="181"/>
      <c r="X17" s="169"/>
      <c r="Y17" s="173"/>
      <c r="Z17" s="173"/>
      <c r="AA17" s="173"/>
      <c r="AB17" s="173"/>
      <c r="AC17" s="202"/>
      <c r="AD17" s="207"/>
      <c r="AE17" s="212"/>
      <c r="AF17" s="222"/>
      <c r="AG17" s="207"/>
      <c r="AH17" s="228"/>
      <c r="AI17" s="222"/>
      <c r="AJ17" s="207"/>
      <c r="AK17" s="228"/>
      <c r="AL17" s="656"/>
      <c r="AM17" s="232"/>
      <c r="AN17" s="228"/>
      <c r="AO17" s="656"/>
      <c r="AP17" s="232">
        <v>0</v>
      </c>
      <c r="AQ17" s="173"/>
      <c r="AR17" s="228">
        <v>-100</v>
      </c>
      <c r="AS17" s="656"/>
      <c r="AT17" s="206"/>
      <c r="AU17" s="173">
        <v>0</v>
      </c>
      <c r="AV17" s="173"/>
      <c r="AW17" s="209">
        <f t="shared" si="4"/>
        <v>0</v>
      </c>
      <c r="AX17" s="221"/>
      <c r="AY17" s="416">
        <v>0</v>
      </c>
      <c r="AZ17" s="75"/>
      <c r="BA17" s="416"/>
    </row>
    <row r="18" spans="1:54" s="293" customFormat="1" ht="10.5" customHeight="1" x14ac:dyDescent="0.2">
      <c r="A18" s="164"/>
      <c r="B18" s="165" t="s">
        <v>6</v>
      </c>
      <c r="C18" s="657"/>
      <c r="D18" s="176">
        <f>SUM(D12:D14)</f>
        <v>263000</v>
      </c>
      <c r="E18" s="176">
        <f>SUM(E12:E14)</f>
        <v>294372.44</v>
      </c>
      <c r="F18" s="176">
        <f t="shared" si="1"/>
        <v>31372.440000000002</v>
      </c>
      <c r="G18" s="183">
        <f>F18/D18</f>
        <v>0.11928684410646388</v>
      </c>
      <c r="H18" s="176"/>
      <c r="I18" s="176">
        <f>SUM(I12:I14)</f>
        <v>365355</v>
      </c>
      <c r="J18" s="176">
        <f>SUM(J12:J14)</f>
        <v>352146.06</v>
      </c>
      <c r="K18" s="176">
        <f t="shared" si="2"/>
        <v>-13208.940000000002</v>
      </c>
      <c r="L18" s="183">
        <f>K18/I18</f>
        <v>-3.6153713511516201E-2</v>
      </c>
      <c r="M18" s="176"/>
      <c r="N18" s="176">
        <f>SUM(N12:N14)</f>
        <v>365355</v>
      </c>
      <c r="O18" s="176">
        <f>SUM(O12:O14)</f>
        <v>362887.72</v>
      </c>
      <c r="P18" s="176">
        <f t="shared" si="3"/>
        <v>-2467.2800000000279</v>
      </c>
      <c r="Q18" s="183">
        <f>P18/N18</f>
        <v>-6.7531031462550887E-3</v>
      </c>
      <c r="R18" s="176"/>
      <c r="S18" s="176">
        <f>SUM(S12:S14)</f>
        <v>370000</v>
      </c>
      <c r="T18" s="176">
        <f>SUM(T12:T14)</f>
        <v>349755.88</v>
      </c>
      <c r="U18" s="176">
        <f>T18-S18</f>
        <v>-20244.119999999995</v>
      </c>
      <c r="V18" s="183">
        <f>U18/S18</f>
        <v>-5.4713837837837828E-2</v>
      </c>
      <c r="W18" s="183"/>
      <c r="X18" s="176">
        <f>SUM(X12:X14)</f>
        <v>355500</v>
      </c>
      <c r="Y18" s="176">
        <f>SUM(Y12:Y14)</f>
        <v>350718.6</v>
      </c>
      <c r="Z18" s="176"/>
      <c r="AA18" s="176">
        <f>SUM(AA12:AA14)</f>
        <v>355500</v>
      </c>
      <c r="AB18" s="176">
        <f>SUM(AB12:AB14)</f>
        <v>349302.24</v>
      </c>
      <c r="AC18" s="201"/>
      <c r="AD18" s="210">
        <f>SUM(AD12:AD14)</f>
        <v>355000</v>
      </c>
      <c r="AE18" s="211">
        <f>SUM(AE12:AE14)</f>
        <v>156771.64000000001</v>
      </c>
      <c r="AF18" s="223"/>
      <c r="AG18" s="210">
        <f>SUM(AG12:AG14)</f>
        <v>355000</v>
      </c>
      <c r="AH18" s="211">
        <f>SUM(AH12:AH14)</f>
        <v>338032.1</v>
      </c>
      <c r="AI18" s="223"/>
      <c r="AJ18" s="210">
        <f>SUM(AJ12:AJ14)</f>
        <v>355000</v>
      </c>
      <c r="AK18" s="211">
        <f>+SUM(AK12:AK16)</f>
        <v>311464.07999999996</v>
      </c>
      <c r="AL18" s="657"/>
      <c r="AM18" s="210">
        <f>SUM(AM12:AM14)</f>
        <v>321250</v>
      </c>
      <c r="AN18" s="211">
        <f>+SUM(AN12:AN16)</f>
        <v>343119.34</v>
      </c>
      <c r="AO18" s="657"/>
      <c r="AP18" s="210">
        <f>SUM(AP12:AP15)</f>
        <v>371990</v>
      </c>
      <c r="AQ18" s="176"/>
      <c r="AR18" s="211">
        <f>+SUM(AR12:AR17)</f>
        <v>346814.09</v>
      </c>
      <c r="AS18" s="657"/>
      <c r="AT18" s="234">
        <f>SUM(AT12:AT15)</f>
        <v>424834</v>
      </c>
      <c r="AU18" s="176">
        <f>SUM(AU12:AU17)</f>
        <v>305076.74</v>
      </c>
      <c r="AV18" s="176"/>
      <c r="AW18" s="211">
        <f>SUM(AW12:AW17)</f>
        <v>406768.98666666663</v>
      </c>
      <c r="AX18" s="64"/>
      <c r="AY18" s="416">
        <f>SUM(AY12:AY17)</f>
        <v>348378.7433333334</v>
      </c>
      <c r="AZ18" s="650"/>
      <c r="BA18" s="489">
        <f>SUM(BA12:BA15)</f>
        <v>413940</v>
      </c>
    </row>
    <row r="19" spans="1:54" s="293" customFormat="1" ht="10.5" customHeight="1" x14ac:dyDescent="0.2">
      <c r="A19" s="164"/>
      <c r="B19" s="165"/>
      <c r="C19" s="657"/>
      <c r="D19" s="176"/>
      <c r="E19" s="176"/>
      <c r="F19" s="176"/>
      <c r="G19" s="183"/>
      <c r="H19" s="176"/>
      <c r="I19" s="176"/>
      <c r="J19" s="176"/>
      <c r="K19" s="176"/>
      <c r="L19" s="183"/>
      <c r="M19" s="176"/>
      <c r="N19" s="176"/>
      <c r="O19" s="176"/>
      <c r="P19" s="176"/>
      <c r="Q19" s="183"/>
      <c r="R19" s="176"/>
      <c r="S19" s="176"/>
      <c r="T19" s="176"/>
      <c r="U19" s="176"/>
      <c r="V19" s="183"/>
      <c r="W19" s="183"/>
      <c r="X19" s="176"/>
      <c r="Y19" s="183"/>
      <c r="Z19" s="183"/>
      <c r="AA19" s="183"/>
      <c r="AB19" s="176"/>
      <c r="AC19" s="201"/>
      <c r="AD19" s="210"/>
      <c r="AE19" s="211"/>
      <c r="AF19" s="223"/>
      <c r="AG19" s="210"/>
      <c r="AH19" s="211"/>
      <c r="AI19" s="223"/>
      <c r="AJ19" s="210"/>
      <c r="AK19" s="211"/>
      <c r="AL19" s="657"/>
      <c r="AM19" s="210"/>
      <c r="AN19" s="211"/>
      <c r="AO19" s="657"/>
      <c r="AP19" s="210"/>
      <c r="AQ19" s="176"/>
      <c r="AR19" s="211"/>
      <c r="AS19" s="657"/>
      <c r="AT19" s="234"/>
      <c r="AU19" s="176"/>
      <c r="AV19" s="176"/>
      <c r="AW19" s="211"/>
      <c r="AX19" s="64"/>
      <c r="AY19" s="416"/>
      <c r="AZ19" s="650"/>
      <c r="BA19" s="489"/>
    </row>
    <row r="20" spans="1:54" s="30" customFormat="1" ht="18" customHeight="1" x14ac:dyDescent="0.2">
      <c r="A20" s="184" t="s">
        <v>27</v>
      </c>
      <c r="B20" s="185"/>
      <c r="C20" s="674"/>
      <c r="D20" s="175">
        <f>SUM(D18,D9,)</f>
        <v>263000</v>
      </c>
      <c r="E20" s="175">
        <f>SUM(E18,E9,)</f>
        <v>294372.44</v>
      </c>
      <c r="F20" s="175">
        <f t="shared" si="1"/>
        <v>31372.440000000002</v>
      </c>
      <c r="G20" s="177">
        <f>F20/D20</f>
        <v>0.11928684410646388</v>
      </c>
      <c r="H20" s="175"/>
      <c r="I20" s="175">
        <f>SUM(I18,I9,)</f>
        <v>365355</v>
      </c>
      <c r="J20" s="175">
        <f>SUM(J18,J9,)</f>
        <v>352146.06</v>
      </c>
      <c r="K20" s="175">
        <f t="shared" si="2"/>
        <v>-13208.940000000002</v>
      </c>
      <c r="L20" s="177">
        <f>K20/I20</f>
        <v>-3.6153713511516201E-2</v>
      </c>
      <c r="M20" s="175"/>
      <c r="N20" s="175">
        <f>SUM(N18,N9,)</f>
        <v>365355</v>
      </c>
      <c r="O20" s="175">
        <f>SUM(O18,O9,)</f>
        <v>362887.72</v>
      </c>
      <c r="P20" s="175">
        <f t="shared" si="3"/>
        <v>-2467.2800000000279</v>
      </c>
      <c r="Q20" s="177">
        <f>P20/N20</f>
        <v>-6.7531031462550887E-3</v>
      </c>
      <c r="R20" s="186"/>
      <c r="S20" s="175">
        <f>SUM(S18,S9,)</f>
        <v>370000</v>
      </c>
      <c r="T20" s="175">
        <f>SUM(T18,T9,)</f>
        <v>349755.88</v>
      </c>
      <c r="U20" s="175">
        <f>T20-S20</f>
        <v>-20244.119999999995</v>
      </c>
      <c r="V20" s="177">
        <f>U20/S20</f>
        <v>-5.4713837837837828E-2</v>
      </c>
      <c r="W20" s="177"/>
      <c r="X20" s="175">
        <f>SUM(X18,X9,)</f>
        <v>355500</v>
      </c>
      <c r="Y20" s="175">
        <f>SUM(Y18,Y9,)</f>
        <v>350718.6</v>
      </c>
      <c r="Z20" s="175"/>
      <c r="AA20" s="175">
        <f>SUM(AA18,AA9,)</f>
        <v>355500</v>
      </c>
      <c r="AB20" s="175">
        <f>SUM(AB18,AB9,)</f>
        <v>349302.24</v>
      </c>
      <c r="AC20" s="203"/>
      <c r="AD20" s="213">
        <f>SUM(AD18,AD9,)</f>
        <v>355000</v>
      </c>
      <c r="AE20" s="214">
        <f>SUM(AE18,AE9,)</f>
        <v>156771.64000000001</v>
      </c>
      <c r="AF20" s="224"/>
      <c r="AG20" s="213">
        <f>SUM(AG18,AG9,)</f>
        <v>355000</v>
      </c>
      <c r="AH20" s="214">
        <f>SUM(AH18,AH9,)</f>
        <v>338032.1</v>
      </c>
      <c r="AI20" s="224"/>
      <c r="AJ20" s="213">
        <f>SUM(AJ18,AJ9,)</f>
        <v>355000</v>
      </c>
      <c r="AK20" s="214">
        <f>SUM(AK9+AK18)</f>
        <v>311464.07999999996</v>
      </c>
      <c r="AL20" s="674"/>
      <c r="AM20" s="233">
        <f>SUM(AM18,AM9,)</f>
        <v>321250</v>
      </c>
      <c r="AN20" s="214">
        <f>SUM(AN9+AN18)</f>
        <v>343119.34</v>
      </c>
      <c r="AO20" s="674"/>
      <c r="AP20" s="233">
        <f>SUM(AP18,AP9,)</f>
        <v>371990</v>
      </c>
      <c r="AQ20" s="175"/>
      <c r="AR20" s="214">
        <f>SUM(AR9+AR18)</f>
        <v>346814.09</v>
      </c>
      <c r="AS20" s="674"/>
      <c r="AT20" s="665">
        <f>SUM(AT18+AT9)</f>
        <v>424834</v>
      </c>
      <c r="AU20" s="175">
        <f>SUM(AU18,AU9,)</f>
        <v>305076.74</v>
      </c>
      <c r="AV20" s="175"/>
      <c r="AW20" s="214">
        <f>(AU20/$AU$3)*12</f>
        <v>406768.98666666669</v>
      </c>
      <c r="AX20" s="22"/>
      <c r="AY20" s="416">
        <f>SUM(AY9+AY18)</f>
        <v>348378.7433333334</v>
      </c>
      <c r="AZ20" s="28"/>
      <c r="BA20" s="658">
        <f>SUM(BA18+BA9)</f>
        <v>413940</v>
      </c>
    </row>
    <row r="21" spans="1:54" x14ac:dyDescent="0.2">
      <c r="A21" s="187"/>
      <c r="B21" s="187"/>
      <c r="C21" s="675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204"/>
      <c r="AD21" s="215"/>
      <c r="AE21" s="216"/>
      <c r="AF21" s="21"/>
      <c r="AG21" s="215"/>
      <c r="AH21" s="216"/>
      <c r="AI21" s="21"/>
      <c r="AJ21" s="215"/>
      <c r="AK21" s="216"/>
      <c r="AL21" s="675"/>
      <c r="AM21" s="231"/>
      <c r="AN21" s="216"/>
      <c r="AO21" s="675"/>
      <c r="AP21" s="231"/>
      <c r="AQ21" s="187"/>
      <c r="AR21" s="216"/>
      <c r="AS21" s="675"/>
      <c r="AT21" s="664"/>
      <c r="AU21" s="187"/>
      <c r="AV21" s="187"/>
      <c r="AW21" s="216"/>
      <c r="AX21" s="21"/>
      <c r="AY21" s="416"/>
      <c r="BA21" s="659"/>
    </row>
    <row r="22" spans="1:54" ht="18" customHeight="1" x14ac:dyDescent="0.2">
      <c r="A22" s="188" t="s">
        <v>28</v>
      </c>
      <c r="B22" s="189"/>
      <c r="C22" s="673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3"/>
      <c r="O22" s="172"/>
      <c r="P22" s="173"/>
      <c r="Q22" s="173"/>
      <c r="R22" s="173"/>
      <c r="S22" s="173"/>
      <c r="T22" s="172"/>
      <c r="U22" s="173"/>
      <c r="V22" s="173"/>
      <c r="W22" s="173"/>
      <c r="X22" s="190"/>
      <c r="Y22" s="173"/>
      <c r="Z22" s="173"/>
      <c r="AA22" s="173"/>
      <c r="AB22" s="172"/>
      <c r="AC22" s="200"/>
      <c r="AD22" s="217"/>
      <c r="AE22" s="209"/>
      <c r="AF22" s="221"/>
      <c r="AG22" s="217"/>
      <c r="AH22" s="229"/>
      <c r="AI22" s="221"/>
      <c r="AJ22" s="217"/>
      <c r="AK22" s="229"/>
      <c r="AL22" s="673"/>
      <c r="AM22" s="231"/>
      <c r="AN22" s="229"/>
      <c r="AO22" s="673"/>
      <c r="AP22" s="231"/>
      <c r="AQ22" s="172"/>
      <c r="AR22" s="229"/>
      <c r="AS22" s="673"/>
      <c r="AT22" s="664"/>
      <c r="AU22" s="172"/>
      <c r="AV22" s="172"/>
      <c r="AW22" s="209"/>
      <c r="AX22" s="225"/>
      <c r="AY22" s="416"/>
      <c r="AZ22" s="19"/>
      <c r="BA22" s="659"/>
    </row>
    <row r="23" spans="1:54" ht="18" customHeight="1" x14ac:dyDescent="0.2">
      <c r="A23" s="191" t="s">
        <v>57</v>
      </c>
      <c r="B23" s="192" t="s">
        <v>131</v>
      </c>
      <c r="C23" s="673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3"/>
      <c r="S23" s="173"/>
      <c r="T23" s="172"/>
      <c r="U23" s="172"/>
      <c r="V23" s="172"/>
      <c r="W23" s="172"/>
      <c r="X23" s="190"/>
      <c r="Y23" s="172"/>
      <c r="Z23" s="172"/>
      <c r="AA23" s="172"/>
      <c r="AB23" s="172"/>
      <c r="AC23" s="200"/>
      <c r="AD23" s="217"/>
      <c r="AE23" s="209"/>
      <c r="AF23" s="225"/>
      <c r="AG23" s="217"/>
      <c r="AH23" s="229"/>
      <c r="AI23" s="225"/>
      <c r="AJ23" s="217"/>
      <c r="AK23" s="229"/>
      <c r="AL23" s="673"/>
      <c r="AM23" s="231"/>
      <c r="AN23" s="229"/>
      <c r="AO23" s="673"/>
      <c r="AP23" s="231"/>
      <c r="AQ23" s="172"/>
      <c r="AR23" s="229"/>
      <c r="AS23" s="673"/>
      <c r="AT23" s="664"/>
      <c r="AU23" s="172"/>
      <c r="AV23" s="172"/>
      <c r="AW23" s="209"/>
      <c r="AX23" s="225"/>
      <c r="AY23" s="416"/>
      <c r="AZ23" s="19"/>
      <c r="BA23" s="659"/>
    </row>
    <row r="24" spans="1:54" ht="17.25" hidden="1" customHeight="1" x14ac:dyDescent="0.2">
      <c r="A24" s="193" t="s">
        <v>47</v>
      </c>
      <c r="B24" s="194" t="s">
        <v>122</v>
      </c>
      <c r="C24" s="673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3"/>
      <c r="S24" s="173"/>
      <c r="T24" s="172"/>
      <c r="U24" s="172"/>
      <c r="V24" s="172"/>
      <c r="W24" s="172"/>
      <c r="X24" s="172">
        <v>5500</v>
      </c>
      <c r="Y24" s="172"/>
      <c r="Z24" s="172"/>
      <c r="AA24" s="172">
        <v>0</v>
      </c>
      <c r="AB24" s="172">
        <v>0</v>
      </c>
      <c r="AC24" s="200"/>
      <c r="AD24" s="218"/>
      <c r="AE24" s="209"/>
      <c r="AF24" s="225"/>
      <c r="AG24" s="218"/>
      <c r="AH24" s="230"/>
      <c r="AI24" s="225"/>
      <c r="AJ24" s="218"/>
      <c r="AK24" s="230"/>
      <c r="AL24" s="673"/>
      <c r="AM24" s="231"/>
      <c r="AN24" s="230"/>
      <c r="AO24" s="673"/>
      <c r="AP24" s="231"/>
      <c r="AQ24" s="172"/>
      <c r="AR24" s="230"/>
      <c r="AS24" s="673"/>
      <c r="AT24" s="664"/>
      <c r="AU24" s="172">
        <v>0</v>
      </c>
      <c r="AV24" s="172"/>
      <c r="AW24" s="209"/>
      <c r="AX24" s="225"/>
      <c r="AY24" s="416" t="e">
        <f>AVERAGE(AH24,AK24,AN24)</f>
        <v>#DIV/0!</v>
      </c>
      <c r="AZ24" s="19"/>
      <c r="BA24" s="659"/>
    </row>
    <row r="25" spans="1:54" ht="17.25" hidden="1" customHeight="1" x14ac:dyDescent="0.2">
      <c r="A25" s="193" t="s">
        <v>58</v>
      </c>
      <c r="B25" s="194" t="s">
        <v>123</v>
      </c>
      <c r="C25" s="673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3"/>
      <c r="S25" s="173"/>
      <c r="T25" s="172"/>
      <c r="U25" s="172"/>
      <c r="V25" s="172"/>
      <c r="W25" s="172"/>
      <c r="X25" s="172">
        <v>2000</v>
      </c>
      <c r="Y25" s="172"/>
      <c r="Z25" s="172"/>
      <c r="AA25" s="172">
        <v>0</v>
      </c>
      <c r="AB25" s="172">
        <v>0</v>
      </c>
      <c r="AC25" s="200"/>
      <c r="AD25" s="218"/>
      <c r="AE25" s="209"/>
      <c r="AF25" s="225"/>
      <c r="AG25" s="218"/>
      <c r="AH25" s="230"/>
      <c r="AI25" s="225"/>
      <c r="AJ25" s="218"/>
      <c r="AK25" s="230"/>
      <c r="AL25" s="673"/>
      <c r="AM25" s="231"/>
      <c r="AN25" s="230"/>
      <c r="AO25" s="673"/>
      <c r="AP25" s="231"/>
      <c r="AQ25" s="172"/>
      <c r="AR25" s="230"/>
      <c r="AS25" s="673"/>
      <c r="AT25" s="664"/>
      <c r="AU25" s="172">
        <v>0</v>
      </c>
      <c r="AV25" s="172"/>
      <c r="AW25" s="209"/>
      <c r="AX25" s="225"/>
      <c r="AY25" s="416" t="e">
        <f>AVERAGE(AH25,AK25,AN25)</f>
        <v>#DIV/0!</v>
      </c>
      <c r="AZ25" s="19"/>
      <c r="BA25" s="659"/>
    </row>
    <row r="26" spans="1:54" ht="17.25" hidden="1" customHeight="1" x14ac:dyDescent="0.2">
      <c r="A26" s="193" t="s">
        <v>59</v>
      </c>
      <c r="B26" s="194" t="s">
        <v>132</v>
      </c>
      <c r="C26" s="673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3"/>
      <c r="S26" s="173"/>
      <c r="T26" s="172"/>
      <c r="U26" s="172"/>
      <c r="V26" s="172"/>
      <c r="W26" s="172"/>
      <c r="X26" s="172">
        <v>2400</v>
      </c>
      <c r="Y26" s="172"/>
      <c r="Z26" s="172"/>
      <c r="AA26" s="172">
        <v>0</v>
      </c>
      <c r="AB26" s="172">
        <v>0</v>
      </c>
      <c r="AC26" s="200"/>
      <c r="AD26" s="218"/>
      <c r="AE26" s="209"/>
      <c r="AF26" s="225"/>
      <c r="AG26" s="218"/>
      <c r="AH26" s="230"/>
      <c r="AI26" s="225"/>
      <c r="AJ26" s="218"/>
      <c r="AK26" s="230"/>
      <c r="AL26" s="673"/>
      <c r="AM26" s="231"/>
      <c r="AN26" s="230"/>
      <c r="AO26" s="673"/>
      <c r="AP26" s="231"/>
      <c r="AQ26" s="172"/>
      <c r="AR26" s="230"/>
      <c r="AS26" s="673"/>
      <c r="AT26" s="664"/>
      <c r="AU26" s="172">
        <v>0</v>
      </c>
      <c r="AV26" s="172"/>
      <c r="AW26" s="209"/>
      <c r="AX26" s="225"/>
      <c r="AY26" s="416" t="e">
        <f>AVERAGE(AH26,AK26,AN26)</f>
        <v>#DIV/0!</v>
      </c>
      <c r="AZ26" s="19"/>
      <c r="BA26" s="659"/>
    </row>
    <row r="27" spans="1:54" ht="10.7" customHeight="1" x14ac:dyDescent="0.2">
      <c r="A27" s="195" t="s">
        <v>60</v>
      </c>
      <c r="B27" s="189" t="s">
        <v>133</v>
      </c>
      <c r="C27" s="673"/>
      <c r="D27" s="172">
        <v>500</v>
      </c>
      <c r="E27" s="172">
        <v>144.75</v>
      </c>
      <c r="F27" s="172">
        <f>D27-E27</f>
        <v>355.25</v>
      </c>
      <c r="G27" s="174">
        <f>F27/D27</f>
        <v>0.71050000000000002</v>
      </c>
      <c r="H27" s="172"/>
      <c r="I27" s="172">
        <v>500</v>
      </c>
      <c r="J27" s="172">
        <v>1707.07</v>
      </c>
      <c r="K27" s="172">
        <f>I27-J27</f>
        <v>-1207.07</v>
      </c>
      <c r="L27" s="174">
        <f>K27/I27</f>
        <v>-2.4141399999999997</v>
      </c>
      <c r="M27" s="172"/>
      <c r="N27" s="172">
        <v>500</v>
      </c>
      <c r="O27" s="172">
        <v>611.46</v>
      </c>
      <c r="P27" s="172">
        <f>N27-O27</f>
        <v>-111.46000000000004</v>
      </c>
      <c r="Q27" s="196">
        <f>P27/N27</f>
        <v>-0.22292000000000006</v>
      </c>
      <c r="R27" s="173"/>
      <c r="S27" s="173">
        <v>625</v>
      </c>
      <c r="T27" s="172">
        <v>666.03</v>
      </c>
      <c r="U27" s="172">
        <f>S27-T27</f>
        <v>-41.029999999999973</v>
      </c>
      <c r="V27" s="196">
        <f>U27/S27</f>
        <v>-6.5647999999999956E-2</v>
      </c>
      <c r="W27" s="196"/>
      <c r="X27" s="172">
        <v>625</v>
      </c>
      <c r="Y27" s="172">
        <v>1019.75</v>
      </c>
      <c r="Z27" s="172"/>
      <c r="AA27" s="172">
        <v>800</v>
      </c>
      <c r="AB27" s="172">
        <v>1243.8599999999999</v>
      </c>
      <c r="AC27" s="200"/>
      <c r="AD27" s="217">
        <v>850</v>
      </c>
      <c r="AE27" s="209">
        <v>656.21</v>
      </c>
      <c r="AF27" s="226"/>
      <c r="AG27" s="217">
        <v>950</v>
      </c>
      <c r="AH27" s="229">
        <v>778.17</v>
      </c>
      <c r="AI27" s="226"/>
      <c r="AJ27" s="217">
        <v>950</v>
      </c>
      <c r="AK27" s="229">
        <v>1654.53</v>
      </c>
      <c r="AL27" s="673"/>
      <c r="AM27" s="232">
        <v>600</v>
      </c>
      <c r="AN27" s="229">
        <v>812.92</v>
      </c>
      <c r="AO27" s="673"/>
      <c r="AP27" s="232">
        <v>600</v>
      </c>
      <c r="AQ27" s="172"/>
      <c r="AR27" s="229">
        <v>863.81</v>
      </c>
      <c r="AS27" s="673"/>
      <c r="AT27" s="206">
        <v>1100</v>
      </c>
      <c r="AU27" s="172">
        <v>584.25</v>
      </c>
      <c r="AV27" s="172"/>
      <c r="AW27" s="209">
        <f>(AU27/$AU$3)*12</f>
        <v>779</v>
      </c>
      <c r="AX27" s="225"/>
      <c r="AY27" s="416">
        <f>AVERAGE(AK27,AN27,AR27)</f>
        <v>1110.4199999999998</v>
      </c>
      <c r="AZ27" s="19"/>
      <c r="BA27" s="660">
        <v>850</v>
      </c>
      <c r="BB27" s="17"/>
    </row>
    <row r="28" spans="1:54" ht="17.25" customHeight="1" x14ac:dyDescent="0.2">
      <c r="A28" s="180" t="s">
        <v>50</v>
      </c>
      <c r="B28" s="166" t="s">
        <v>225</v>
      </c>
      <c r="C28" s="6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202"/>
      <c r="AD28" s="207"/>
      <c r="AE28" s="212"/>
      <c r="AF28" s="221"/>
      <c r="AG28" s="207"/>
      <c r="AH28" s="228"/>
      <c r="AI28" s="221"/>
      <c r="AJ28" s="207"/>
      <c r="AK28" s="228"/>
      <c r="AL28" s="673"/>
      <c r="AM28" s="231"/>
      <c r="AN28" s="228"/>
      <c r="AO28" s="673"/>
      <c r="AP28" s="372">
        <v>0</v>
      </c>
      <c r="AQ28" s="173"/>
      <c r="AR28" s="228">
        <v>321.76</v>
      </c>
      <c r="AS28" s="673"/>
      <c r="AT28" s="666">
        <v>500</v>
      </c>
      <c r="AU28" s="172">
        <v>0</v>
      </c>
      <c r="AV28" s="172"/>
      <c r="AW28" s="209"/>
      <c r="AX28" s="225"/>
      <c r="AY28" s="416">
        <f t="shared" ref="AY28:AY42" si="6">AVERAGE(AK28,AN28,AR28)</f>
        <v>321.76</v>
      </c>
      <c r="AZ28" s="19"/>
      <c r="BA28" s="660">
        <v>225</v>
      </c>
      <c r="BB28" s="17"/>
    </row>
    <row r="29" spans="1:54" ht="10.5" customHeight="1" x14ac:dyDescent="0.2">
      <c r="A29" s="180" t="s">
        <v>52</v>
      </c>
      <c r="B29" s="166" t="s">
        <v>236</v>
      </c>
      <c r="C29" s="673"/>
      <c r="D29" s="173"/>
      <c r="E29" s="173"/>
      <c r="F29" s="173"/>
      <c r="G29" s="179"/>
      <c r="H29" s="173"/>
      <c r="I29" s="173"/>
      <c r="J29" s="173"/>
      <c r="K29" s="173"/>
      <c r="L29" s="179"/>
      <c r="M29" s="173"/>
      <c r="N29" s="173"/>
      <c r="O29" s="173"/>
      <c r="P29" s="173"/>
      <c r="Q29" s="181"/>
      <c r="R29" s="173"/>
      <c r="S29" s="173"/>
      <c r="T29" s="173"/>
      <c r="U29" s="173"/>
      <c r="V29" s="181"/>
      <c r="W29" s="181"/>
      <c r="X29" s="173"/>
      <c r="Y29" s="173"/>
      <c r="Z29" s="173"/>
      <c r="AA29" s="173"/>
      <c r="AB29" s="173"/>
      <c r="AC29" s="202"/>
      <c r="AD29" s="207"/>
      <c r="AE29" s="212"/>
      <c r="AF29" s="222"/>
      <c r="AG29" s="207"/>
      <c r="AH29" s="228"/>
      <c r="AI29" s="222"/>
      <c r="AJ29" s="207"/>
      <c r="AK29" s="228">
        <v>3119.98</v>
      </c>
      <c r="AL29" s="673"/>
      <c r="AM29" s="232">
        <v>1500</v>
      </c>
      <c r="AN29" s="228">
        <v>0</v>
      </c>
      <c r="AO29" s="673"/>
      <c r="AP29" s="232">
        <v>1500</v>
      </c>
      <c r="AQ29" s="173"/>
      <c r="AR29" s="228">
        <v>2407.85</v>
      </c>
      <c r="AS29" s="673"/>
      <c r="AT29" s="206">
        <v>2000</v>
      </c>
      <c r="AU29" s="172">
        <v>2577.14</v>
      </c>
      <c r="AV29" s="172"/>
      <c r="AW29" s="209">
        <f>(AU29/$AU$3)*12</f>
        <v>3436.1866666666665</v>
      </c>
      <c r="AX29" s="225"/>
      <c r="AY29" s="416">
        <f t="shared" si="6"/>
        <v>1842.61</v>
      </c>
      <c r="AZ29" s="19"/>
      <c r="BA29" s="660">
        <v>200</v>
      </c>
      <c r="BB29" s="17"/>
    </row>
    <row r="30" spans="1:54" ht="10.5" customHeight="1" x14ac:dyDescent="0.2">
      <c r="A30" s="180" t="s">
        <v>63</v>
      </c>
      <c r="B30" s="166" t="s">
        <v>134</v>
      </c>
      <c r="C30" s="673"/>
      <c r="D30" s="173">
        <v>0</v>
      </c>
      <c r="E30" s="173">
        <v>0</v>
      </c>
      <c r="F30" s="173">
        <f t="shared" ref="F30:F48" si="7">D30-E30</f>
        <v>0</v>
      </c>
      <c r="G30" s="179" t="e">
        <f t="shared" ref="G30:G44" si="8">F30/D30</f>
        <v>#DIV/0!</v>
      </c>
      <c r="H30" s="173"/>
      <c r="I30" s="173">
        <v>0</v>
      </c>
      <c r="J30" s="173">
        <v>617</v>
      </c>
      <c r="K30" s="173">
        <f t="shared" ref="K30:K48" si="9">I30-J30</f>
        <v>-617</v>
      </c>
      <c r="L30" s="179" t="e">
        <f t="shared" ref="L30:L44" si="10">K30/I30</f>
        <v>#DIV/0!</v>
      </c>
      <c r="M30" s="173"/>
      <c r="N30" s="173">
        <v>0</v>
      </c>
      <c r="O30" s="173">
        <v>0</v>
      </c>
      <c r="P30" s="173">
        <f t="shared" ref="P30:P48" si="11">N30-O30</f>
        <v>0</v>
      </c>
      <c r="Q30" s="181" t="e">
        <f t="shared" ref="Q30:Q44" si="12">P30/N30</f>
        <v>#DIV/0!</v>
      </c>
      <c r="R30" s="173"/>
      <c r="S30" s="173">
        <v>0</v>
      </c>
      <c r="T30" s="173">
        <v>350</v>
      </c>
      <c r="U30" s="173">
        <f t="shared" ref="U30:U48" si="13">S30-T30</f>
        <v>-350</v>
      </c>
      <c r="V30" s="181" t="e">
        <f t="shared" ref="V30:V44" si="14">U30/S30</f>
        <v>#DIV/0!</v>
      </c>
      <c r="W30" s="181"/>
      <c r="X30" s="173">
        <v>300</v>
      </c>
      <c r="Y30" s="173">
        <v>350</v>
      </c>
      <c r="Z30" s="173"/>
      <c r="AA30" s="173">
        <v>350</v>
      </c>
      <c r="AB30" s="173">
        <v>0</v>
      </c>
      <c r="AC30" s="202"/>
      <c r="AD30" s="207">
        <v>0</v>
      </c>
      <c r="AE30" s="212">
        <v>10</v>
      </c>
      <c r="AF30" s="222"/>
      <c r="AG30" s="207">
        <v>0</v>
      </c>
      <c r="AH30" s="228">
        <v>0</v>
      </c>
      <c r="AI30" s="222"/>
      <c r="AJ30" s="207">
        <v>0</v>
      </c>
      <c r="AK30" s="228">
        <v>0</v>
      </c>
      <c r="AL30" s="673"/>
      <c r="AM30" s="232">
        <v>350</v>
      </c>
      <c r="AN30" s="228">
        <v>0</v>
      </c>
      <c r="AO30" s="673"/>
      <c r="AP30" s="232">
        <v>350</v>
      </c>
      <c r="AQ30" s="173"/>
      <c r="AR30" s="228">
        <v>0</v>
      </c>
      <c r="AS30" s="673"/>
      <c r="AT30" s="206">
        <v>0</v>
      </c>
      <c r="AU30" s="172">
        <v>350</v>
      </c>
      <c r="AV30" s="172"/>
      <c r="AW30" s="209">
        <f t="shared" ref="AW30:AW43" si="15">(AU30/$AU$3)*12</f>
        <v>466.66666666666663</v>
      </c>
      <c r="AX30" s="225"/>
      <c r="AY30" s="416">
        <f t="shared" si="6"/>
        <v>0</v>
      </c>
      <c r="AZ30" s="19"/>
      <c r="BA30" s="416">
        <v>350</v>
      </c>
      <c r="BB30" s="83"/>
    </row>
    <row r="31" spans="1:54" ht="10.5" customHeight="1" x14ac:dyDescent="0.2">
      <c r="A31" s="180" t="s">
        <v>64</v>
      </c>
      <c r="B31" s="166" t="s">
        <v>135</v>
      </c>
      <c r="C31" s="673"/>
      <c r="D31" s="173">
        <v>200</v>
      </c>
      <c r="E31" s="173">
        <v>179.45</v>
      </c>
      <c r="F31" s="173">
        <f t="shared" si="7"/>
        <v>20.550000000000011</v>
      </c>
      <c r="G31" s="179">
        <f t="shared" si="8"/>
        <v>0.10275000000000006</v>
      </c>
      <c r="H31" s="173"/>
      <c r="I31" s="173">
        <v>200</v>
      </c>
      <c r="J31" s="173">
        <v>180.05</v>
      </c>
      <c r="K31" s="173">
        <f t="shared" si="9"/>
        <v>19.949999999999989</v>
      </c>
      <c r="L31" s="179">
        <f t="shared" si="10"/>
        <v>9.974999999999995E-2</v>
      </c>
      <c r="M31" s="173"/>
      <c r="N31" s="173">
        <v>200</v>
      </c>
      <c r="O31" s="173">
        <v>180.1</v>
      </c>
      <c r="P31" s="173">
        <f t="shared" si="11"/>
        <v>19.900000000000006</v>
      </c>
      <c r="Q31" s="181">
        <f t="shared" si="12"/>
        <v>9.9500000000000033E-2</v>
      </c>
      <c r="R31" s="173"/>
      <c r="S31" s="173">
        <v>400</v>
      </c>
      <c r="T31" s="173">
        <v>180</v>
      </c>
      <c r="U31" s="173">
        <f t="shared" si="13"/>
        <v>220</v>
      </c>
      <c r="V31" s="181">
        <f t="shared" si="14"/>
        <v>0.55000000000000004</v>
      </c>
      <c r="W31" s="181"/>
      <c r="X31" s="173">
        <v>200</v>
      </c>
      <c r="Y31" s="173">
        <v>180</v>
      </c>
      <c r="Z31" s="173"/>
      <c r="AA31" s="173">
        <v>700</v>
      </c>
      <c r="AB31" s="173">
        <v>120</v>
      </c>
      <c r="AC31" s="202"/>
      <c r="AD31" s="207">
        <v>180</v>
      </c>
      <c r="AE31" s="212">
        <v>180</v>
      </c>
      <c r="AF31" s="222"/>
      <c r="AG31" s="207">
        <v>180</v>
      </c>
      <c r="AH31" s="228">
        <v>180</v>
      </c>
      <c r="AI31" s="222"/>
      <c r="AJ31" s="207">
        <v>180</v>
      </c>
      <c r="AK31" s="228">
        <v>0</v>
      </c>
      <c r="AL31" s="673"/>
      <c r="AM31" s="232">
        <v>180</v>
      </c>
      <c r="AN31" s="228">
        <v>0</v>
      </c>
      <c r="AO31" s="673"/>
      <c r="AP31" s="232">
        <v>180</v>
      </c>
      <c r="AQ31" s="173"/>
      <c r="AR31" s="228">
        <v>15</v>
      </c>
      <c r="AS31" s="673"/>
      <c r="AT31" s="206">
        <v>100</v>
      </c>
      <c r="AU31" s="172">
        <v>19.07</v>
      </c>
      <c r="AV31" s="172"/>
      <c r="AW31" s="209">
        <f t="shared" si="15"/>
        <v>25.426666666666666</v>
      </c>
      <c r="AX31" s="225"/>
      <c r="AY31" s="416">
        <f t="shared" si="6"/>
        <v>5</v>
      </c>
      <c r="AZ31" s="19"/>
      <c r="BA31" s="416">
        <v>50</v>
      </c>
      <c r="BB31" s="83"/>
    </row>
    <row r="32" spans="1:54" ht="10.5" customHeight="1" x14ac:dyDescent="0.2">
      <c r="A32" s="180" t="s">
        <v>65</v>
      </c>
      <c r="B32" s="166" t="s">
        <v>136</v>
      </c>
      <c r="C32" s="673"/>
      <c r="D32" s="173">
        <v>0</v>
      </c>
      <c r="E32" s="173">
        <v>358.4</v>
      </c>
      <c r="F32" s="173">
        <f t="shared" si="7"/>
        <v>-358.4</v>
      </c>
      <c r="G32" s="179" t="e">
        <f t="shared" si="8"/>
        <v>#DIV/0!</v>
      </c>
      <c r="H32" s="173"/>
      <c r="I32" s="173">
        <v>0</v>
      </c>
      <c r="J32" s="173">
        <v>878.93</v>
      </c>
      <c r="K32" s="173">
        <f t="shared" si="9"/>
        <v>-878.93</v>
      </c>
      <c r="L32" s="179" t="e">
        <f t="shared" si="10"/>
        <v>#DIV/0!</v>
      </c>
      <c r="M32" s="173"/>
      <c r="N32" s="173">
        <v>0</v>
      </c>
      <c r="O32" s="173">
        <v>1125.67</v>
      </c>
      <c r="P32" s="173">
        <f t="shared" si="11"/>
        <v>-1125.67</v>
      </c>
      <c r="Q32" s="181" t="e">
        <f t="shared" si="12"/>
        <v>#DIV/0!</v>
      </c>
      <c r="R32" s="182"/>
      <c r="S32" s="182">
        <v>0</v>
      </c>
      <c r="T32" s="173">
        <v>451.52</v>
      </c>
      <c r="U32" s="173">
        <f t="shared" si="13"/>
        <v>-451.52</v>
      </c>
      <c r="V32" s="181" t="e">
        <f t="shared" si="14"/>
        <v>#DIV/0!</v>
      </c>
      <c r="W32" s="181"/>
      <c r="X32" s="173">
        <v>500</v>
      </c>
      <c r="Y32" s="173">
        <v>1114.42</v>
      </c>
      <c r="Z32" s="173"/>
      <c r="AA32" s="173">
        <v>900</v>
      </c>
      <c r="AB32" s="173">
        <v>726.72</v>
      </c>
      <c r="AC32" s="202"/>
      <c r="AD32" s="207">
        <v>1000</v>
      </c>
      <c r="AE32" s="212">
        <v>1027.08</v>
      </c>
      <c r="AF32" s="222"/>
      <c r="AG32" s="207">
        <v>1000</v>
      </c>
      <c r="AH32" s="228">
        <v>932.68</v>
      </c>
      <c r="AI32" s="222"/>
      <c r="AJ32" s="207">
        <v>1000</v>
      </c>
      <c r="AK32" s="228">
        <v>1807.37</v>
      </c>
      <c r="AL32" s="673"/>
      <c r="AM32" s="232">
        <v>1250</v>
      </c>
      <c r="AN32" s="228">
        <v>675.04</v>
      </c>
      <c r="AO32" s="673"/>
      <c r="AP32" s="232">
        <v>1250</v>
      </c>
      <c r="AQ32" s="173"/>
      <c r="AR32" s="228">
        <v>969.47</v>
      </c>
      <c r="AS32" s="673"/>
      <c r="AT32" s="206">
        <v>1000</v>
      </c>
      <c r="AU32" s="172">
        <v>1019.48</v>
      </c>
      <c r="AV32" s="172"/>
      <c r="AW32" s="209">
        <f t="shared" si="15"/>
        <v>1359.3066666666666</v>
      </c>
      <c r="AX32" s="225"/>
      <c r="AY32" s="416">
        <f t="shared" si="6"/>
        <v>1150.6266666666668</v>
      </c>
      <c r="AZ32" s="19"/>
      <c r="BA32" s="416">
        <v>1000</v>
      </c>
      <c r="BB32" s="83"/>
    </row>
    <row r="33" spans="1:54" ht="10.5" customHeight="1" x14ac:dyDescent="0.2">
      <c r="A33" s="180" t="s">
        <v>243</v>
      </c>
      <c r="B33" s="166" t="s">
        <v>103</v>
      </c>
      <c r="C33" s="673"/>
      <c r="D33" s="173"/>
      <c r="E33" s="173"/>
      <c r="F33" s="173"/>
      <c r="G33" s="179"/>
      <c r="H33" s="173"/>
      <c r="I33" s="173"/>
      <c r="J33" s="173"/>
      <c r="K33" s="173"/>
      <c r="L33" s="179"/>
      <c r="M33" s="173"/>
      <c r="N33" s="173"/>
      <c r="O33" s="173"/>
      <c r="P33" s="173"/>
      <c r="Q33" s="181"/>
      <c r="R33" s="173"/>
      <c r="S33" s="173"/>
      <c r="T33" s="173"/>
      <c r="U33" s="173"/>
      <c r="V33" s="181"/>
      <c r="W33" s="181"/>
      <c r="X33" s="173"/>
      <c r="Y33" s="173"/>
      <c r="Z33" s="173"/>
      <c r="AA33" s="173"/>
      <c r="AB33" s="173"/>
      <c r="AC33" s="202"/>
      <c r="AD33" s="207"/>
      <c r="AE33" s="212"/>
      <c r="AF33" s="222"/>
      <c r="AG33" s="207"/>
      <c r="AH33" s="228"/>
      <c r="AI33" s="222"/>
      <c r="AJ33" s="207"/>
      <c r="AK33" s="228">
        <v>1425.25</v>
      </c>
      <c r="AL33" s="673"/>
      <c r="AM33" s="232">
        <v>1750</v>
      </c>
      <c r="AN33" s="228">
        <v>1744.95</v>
      </c>
      <c r="AO33" s="673"/>
      <c r="AP33" s="232">
        <v>1750</v>
      </c>
      <c r="AQ33" s="173"/>
      <c r="AR33" s="228">
        <v>1259.0999999999999</v>
      </c>
      <c r="AS33" s="673"/>
      <c r="AT33" s="206">
        <v>1400</v>
      </c>
      <c r="AU33" s="172">
        <v>1007.75</v>
      </c>
      <c r="AV33" s="172"/>
      <c r="AW33" s="209">
        <f t="shared" si="15"/>
        <v>1343.6666666666667</v>
      </c>
      <c r="AX33" s="225"/>
      <c r="AY33" s="416">
        <f t="shared" si="6"/>
        <v>1476.4333333333332</v>
      </c>
      <c r="AZ33" s="19"/>
      <c r="BA33" s="416">
        <v>1600</v>
      </c>
      <c r="BB33" s="83"/>
    </row>
    <row r="34" spans="1:54" ht="10.5" customHeight="1" x14ac:dyDescent="0.2">
      <c r="A34" s="180" t="s">
        <v>66</v>
      </c>
      <c r="B34" s="166" t="s">
        <v>137</v>
      </c>
      <c r="C34" s="673"/>
      <c r="D34" s="173">
        <v>205000</v>
      </c>
      <c r="E34" s="173">
        <v>280554.68</v>
      </c>
      <c r="F34" s="173">
        <f t="shared" si="7"/>
        <v>-75554.679999999993</v>
      </c>
      <c r="G34" s="179">
        <f t="shared" si="8"/>
        <v>-0.36855941463414632</v>
      </c>
      <c r="H34" s="173"/>
      <c r="I34" s="173">
        <v>257625</v>
      </c>
      <c r="J34" s="173">
        <v>271872.67</v>
      </c>
      <c r="K34" s="173">
        <f t="shared" si="9"/>
        <v>-14247.669999999984</v>
      </c>
      <c r="L34" s="179">
        <f t="shared" si="10"/>
        <v>-5.5303910722949962E-2</v>
      </c>
      <c r="M34" s="173"/>
      <c r="N34" s="173">
        <v>265000</v>
      </c>
      <c r="O34" s="173">
        <v>259467.78</v>
      </c>
      <c r="P34" s="173">
        <f t="shared" si="11"/>
        <v>5532.2200000000012</v>
      </c>
      <c r="Q34" s="181">
        <f t="shared" si="12"/>
        <v>2.0876301886792459E-2</v>
      </c>
      <c r="R34" s="173"/>
      <c r="S34" s="173">
        <v>230000</v>
      </c>
      <c r="T34" s="169">
        <v>243342.66</v>
      </c>
      <c r="U34" s="173">
        <f t="shared" si="13"/>
        <v>-13342.660000000003</v>
      </c>
      <c r="V34" s="181">
        <f t="shared" si="14"/>
        <v>-5.8011565217391321E-2</v>
      </c>
      <c r="W34" s="181"/>
      <c r="X34" s="169">
        <v>260000</v>
      </c>
      <c r="Y34" s="169">
        <v>244912.74</v>
      </c>
      <c r="Z34" s="169"/>
      <c r="AA34" s="169">
        <v>260000</v>
      </c>
      <c r="AB34" s="173">
        <v>237762.14</v>
      </c>
      <c r="AC34" s="202"/>
      <c r="AD34" s="207">
        <v>260000</v>
      </c>
      <c r="AE34" s="212">
        <v>241687.95</v>
      </c>
      <c r="AF34" s="222"/>
      <c r="AG34" s="207">
        <v>260000</v>
      </c>
      <c r="AH34" s="228">
        <v>244332.01</v>
      </c>
      <c r="AI34" s="222"/>
      <c r="AJ34" s="207">
        <v>250000</v>
      </c>
      <c r="AK34" s="212">
        <v>221983.85</v>
      </c>
      <c r="AL34" s="673"/>
      <c r="AM34" s="232">
        <v>250000</v>
      </c>
      <c r="AN34" s="212">
        <v>257728.7</v>
      </c>
      <c r="AO34" s="673"/>
      <c r="AP34" s="232">
        <v>243966</v>
      </c>
      <c r="AQ34" s="173"/>
      <c r="AR34" s="212">
        <v>243295.52</v>
      </c>
      <c r="AS34" s="673"/>
      <c r="AT34" s="206">
        <v>266000</v>
      </c>
      <c r="AU34" s="172">
        <v>221010.88</v>
      </c>
      <c r="AV34" s="172"/>
      <c r="AW34" s="209">
        <f t="shared" si="15"/>
        <v>294681.17333333334</v>
      </c>
      <c r="AX34" s="225"/>
      <c r="AY34" s="416">
        <f t="shared" si="6"/>
        <v>241002.69000000003</v>
      </c>
      <c r="AZ34" s="19"/>
      <c r="BA34" s="660">
        <v>284933</v>
      </c>
      <c r="BB34" s="685" t="s">
        <v>374</v>
      </c>
    </row>
    <row r="35" spans="1:54" ht="10.5" hidden="1" customHeight="1" x14ac:dyDescent="0.2">
      <c r="A35" s="180" t="s">
        <v>54</v>
      </c>
      <c r="B35" s="166" t="s">
        <v>226</v>
      </c>
      <c r="C35" s="673"/>
      <c r="D35" s="173"/>
      <c r="E35" s="173"/>
      <c r="F35" s="173"/>
      <c r="G35" s="179"/>
      <c r="H35" s="173"/>
      <c r="I35" s="173"/>
      <c r="J35" s="173"/>
      <c r="K35" s="173"/>
      <c r="L35" s="179"/>
      <c r="M35" s="173"/>
      <c r="N35" s="173"/>
      <c r="O35" s="173"/>
      <c r="P35" s="173"/>
      <c r="Q35" s="181"/>
      <c r="R35" s="173"/>
      <c r="S35" s="173"/>
      <c r="T35" s="173"/>
      <c r="U35" s="173"/>
      <c r="V35" s="181"/>
      <c r="W35" s="181"/>
      <c r="X35" s="173"/>
      <c r="Y35" s="173"/>
      <c r="Z35" s="173"/>
      <c r="AA35" s="173"/>
      <c r="AB35" s="173"/>
      <c r="AC35" s="202"/>
      <c r="AD35" s="207"/>
      <c r="AE35" s="212"/>
      <c r="AF35" s="222"/>
      <c r="AG35" s="207"/>
      <c r="AH35" s="228"/>
      <c r="AI35" s="222"/>
      <c r="AJ35" s="207"/>
      <c r="AK35" s="228"/>
      <c r="AL35" s="673"/>
      <c r="AM35" s="232"/>
      <c r="AN35" s="228">
        <v>825</v>
      </c>
      <c r="AO35" s="673"/>
      <c r="AP35" s="232"/>
      <c r="AQ35" s="173"/>
      <c r="AR35" s="228"/>
      <c r="AS35" s="673"/>
      <c r="AT35" s="206">
        <v>0</v>
      </c>
      <c r="AU35" s="172"/>
      <c r="AV35" s="172"/>
      <c r="AW35" s="209"/>
      <c r="AX35" s="225"/>
      <c r="AY35" s="416">
        <f t="shared" si="6"/>
        <v>825</v>
      </c>
      <c r="AZ35" s="19"/>
      <c r="BA35" s="660"/>
      <c r="BB35" s="17"/>
    </row>
    <row r="36" spans="1:54" ht="10.5" customHeight="1" x14ac:dyDescent="0.2">
      <c r="A36" s="180" t="s">
        <v>68</v>
      </c>
      <c r="B36" s="166" t="s">
        <v>139</v>
      </c>
      <c r="C36" s="673"/>
      <c r="D36" s="173">
        <v>8000</v>
      </c>
      <c r="E36" s="173">
        <v>655.56</v>
      </c>
      <c r="F36" s="173">
        <f>D36-E36</f>
        <v>7344.4400000000005</v>
      </c>
      <c r="G36" s="179">
        <f>F36/D36</f>
        <v>0.91805500000000007</v>
      </c>
      <c r="H36" s="173"/>
      <c r="I36" s="173">
        <v>8000</v>
      </c>
      <c r="J36" s="173">
        <v>9529.11</v>
      </c>
      <c r="K36" s="173">
        <f>I36-J36</f>
        <v>-1529.1100000000006</v>
      </c>
      <c r="L36" s="179">
        <f>K36/I36</f>
        <v>-0.19113875000000008</v>
      </c>
      <c r="M36" s="173"/>
      <c r="N36" s="173">
        <v>3500</v>
      </c>
      <c r="O36" s="173">
        <v>5986.68</v>
      </c>
      <c r="P36" s="173">
        <f>N36-O36</f>
        <v>-2486.6800000000003</v>
      </c>
      <c r="Q36" s="181">
        <f>P36/N36</f>
        <v>-0.71048000000000011</v>
      </c>
      <c r="R36" s="173"/>
      <c r="S36" s="173">
        <v>3500</v>
      </c>
      <c r="T36" s="173">
        <v>1627.87</v>
      </c>
      <c r="U36" s="173">
        <f>S36-T36</f>
        <v>1872.13</v>
      </c>
      <c r="V36" s="181">
        <f>U36/S36</f>
        <v>0.53489428571428577</v>
      </c>
      <c r="W36" s="181"/>
      <c r="X36" s="173">
        <v>3500</v>
      </c>
      <c r="Y36" s="173">
        <v>2321.4</v>
      </c>
      <c r="Z36" s="173"/>
      <c r="AA36" s="173">
        <v>3500</v>
      </c>
      <c r="AB36" s="173">
        <v>1874.09</v>
      </c>
      <c r="AC36" s="202"/>
      <c r="AD36" s="207">
        <v>3500</v>
      </c>
      <c r="AE36" s="212">
        <v>881.84</v>
      </c>
      <c r="AF36" s="222"/>
      <c r="AG36" s="207">
        <v>3500</v>
      </c>
      <c r="AH36" s="228">
        <v>5349.54</v>
      </c>
      <c r="AI36" s="222"/>
      <c r="AJ36" s="207">
        <v>7000</v>
      </c>
      <c r="AK36" s="228">
        <v>12052.54</v>
      </c>
      <c r="AL36" s="673"/>
      <c r="AM36" s="232">
        <v>15000</v>
      </c>
      <c r="AN36" s="228">
        <v>211.08</v>
      </c>
      <c r="AO36" s="673"/>
      <c r="AP36" s="232">
        <v>15000</v>
      </c>
      <c r="AQ36" s="173"/>
      <c r="AR36" s="228">
        <v>2097.89</v>
      </c>
      <c r="AS36" s="673"/>
      <c r="AT36" s="206">
        <v>20000</v>
      </c>
      <c r="AU36" s="172">
        <v>2561.1999999999998</v>
      </c>
      <c r="AV36" s="172"/>
      <c r="AW36" s="209"/>
      <c r="AX36" s="225"/>
      <c r="AY36" s="416">
        <f t="shared" si="6"/>
        <v>4787.17</v>
      </c>
      <c r="AZ36" s="19"/>
      <c r="BA36" s="416">
        <v>5000</v>
      </c>
      <c r="BB36" s="83"/>
    </row>
    <row r="37" spans="1:54" ht="10.5" customHeight="1" x14ac:dyDescent="0.2">
      <c r="A37" s="180" t="s">
        <v>237</v>
      </c>
      <c r="B37" s="166" t="s">
        <v>381</v>
      </c>
      <c r="C37" s="673"/>
      <c r="D37" s="173"/>
      <c r="E37" s="173"/>
      <c r="F37" s="173"/>
      <c r="G37" s="179"/>
      <c r="H37" s="173"/>
      <c r="I37" s="173"/>
      <c r="J37" s="173"/>
      <c r="K37" s="173"/>
      <c r="L37" s="179"/>
      <c r="M37" s="173"/>
      <c r="N37" s="173"/>
      <c r="O37" s="173"/>
      <c r="P37" s="173"/>
      <c r="Q37" s="181"/>
      <c r="R37" s="173"/>
      <c r="S37" s="173"/>
      <c r="T37" s="173"/>
      <c r="U37" s="173"/>
      <c r="V37" s="181"/>
      <c r="W37" s="181"/>
      <c r="X37" s="173"/>
      <c r="Y37" s="173"/>
      <c r="Z37" s="173"/>
      <c r="AA37" s="173"/>
      <c r="AB37" s="173"/>
      <c r="AC37" s="202"/>
      <c r="AD37" s="207"/>
      <c r="AE37" s="212"/>
      <c r="AF37" s="222"/>
      <c r="AG37" s="207"/>
      <c r="AH37" s="228"/>
      <c r="AI37" s="222"/>
      <c r="AJ37" s="207">
        <v>97000</v>
      </c>
      <c r="AK37" s="228">
        <v>97000</v>
      </c>
      <c r="AL37" s="673"/>
      <c r="AM37" s="232">
        <v>44000</v>
      </c>
      <c r="AN37" s="228">
        <v>30000</v>
      </c>
      <c r="AO37" s="673"/>
      <c r="AP37" s="232">
        <v>60000</v>
      </c>
      <c r="AQ37" s="173"/>
      <c r="AR37" s="228">
        <v>60000</v>
      </c>
      <c r="AS37" s="673"/>
      <c r="AT37" s="206">
        <v>53854</v>
      </c>
      <c r="AU37" s="172">
        <v>60000</v>
      </c>
      <c r="AV37" s="172"/>
      <c r="AW37" s="209">
        <v>60000</v>
      </c>
      <c r="AX37" s="225"/>
      <c r="AY37" s="416">
        <f t="shared" si="6"/>
        <v>62333.333333333336</v>
      </c>
      <c r="AZ37" s="19"/>
      <c r="BA37" s="660">
        <v>80000</v>
      </c>
      <c r="BB37" s="686" t="s">
        <v>373</v>
      </c>
    </row>
    <row r="38" spans="1:54" ht="10.5" customHeight="1" x14ac:dyDescent="0.2">
      <c r="A38" s="180" t="s">
        <v>238</v>
      </c>
      <c r="B38" s="166" t="s">
        <v>218</v>
      </c>
      <c r="C38" s="673"/>
      <c r="D38" s="173"/>
      <c r="E38" s="173"/>
      <c r="F38" s="173"/>
      <c r="G38" s="179"/>
      <c r="H38" s="173"/>
      <c r="I38" s="173"/>
      <c r="J38" s="173"/>
      <c r="K38" s="173"/>
      <c r="L38" s="179"/>
      <c r="M38" s="173"/>
      <c r="N38" s="173"/>
      <c r="O38" s="173"/>
      <c r="P38" s="173"/>
      <c r="Q38" s="181"/>
      <c r="R38" s="173"/>
      <c r="S38" s="173"/>
      <c r="T38" s="173"/>
      <c r="U38" s="173"/>
      <c r="V38" s="181"/>
      <c r="W38" s="181"/>
      <c r="X38" s="173"/>
      <c r="Y38" s="173"/>
      <c r="Z38" s="173"/>
      <c r="AA38" s="173"/>
      <c r="AB38" s="173"/>
      <c r="AC38" s="202"/>
      <c r="AD38" s="207"/>
      <c r="AE38" s="212"/>
      <c r="AF38" s="222"/>
      <c r="AG38" s="207"/>
      <c r="AH38" s="228"/>
      <c r="AI38" s="222"/>
      <c r="AJ38" s="207"/>
      <c r="AK38" s="228"/>
      <c r="AL38" s="673"/>
      <c r="AM38" s="232">
        <v>0</v>
      </c>
      <c r="AN38" s="228"/>
      <c r="AO38" s="673"/>
      <c r="AP38" s="232">
        <v>14774</v>
      </c>
      <c r="AQ38" s="173"/>
      <c r="AR38" s="228">
        <v>11026.5</v>
      </c>
      <c r="AS38" s="673"/>
      <c r="AT38" s="206">
        <v>20880</v>
      </c>
      <c r="AU38" s="172">
        <v>2483.5</v>
      </c>
      <c r="AV38" s="172"/>
      <c r="AW38" s="209">
        <f>(AU38/$AU$3)*12</f>
        <v>3311.3333333333335</v>
      </c>
      <c r="AX38" s="225"/>
      <c r="AY38" s="416">
        <f t="shared" si="6"/>
        <v>11026.5</v>
      </c>
      <c r="AZ38" s="19"/>
      <c r="BA38" s="416">
        <v>15000</v>
      </c>
      <c r="BB38" s="83"/>
    </row>
    <row r="39" spans="1:54" ht="10.5" customHeight="1" x14ac:dyDescent="0.2">
      <c r="A39" s="195" t="s">
        <v>239</v>
      </c>
      <c r="B39" s="189" t="s">
        <v>206</v>
      </c>
      <c r="C39" s="673"/>
      <c r="D39" s="172"/>
      <c r="E39" s="172"/>
      <c r="F39" s="172"/>
      <c r="G39" s="174"/>
      <c r="H39" s="172"/>
      <c r="I39" s="172"/>
      <c r="J39" s="172"/>
      <c r="K39" s="172"/>
      <c r="L39" s="174"/>
      <c r="M39" s="172"/>
      <c r="N39" s="172"/>
      <c r="O39" s="172"/>
      <c r="P39" s="172"/>
      <c r="Q39" s="196"/>
      <c r="R39" s="173"/>
      <c r="S39" s="173"/>
      <c r="T39" s="190"/>
      <c r="U39" s="172"/>
      <c r="V39" s="196"/>
      <c r="W39" s="196"/>
      <c r="X39" s="190"/>
      <c r="Y39" s="190"/>
      <c r="Z39" s="190"/>
      <c r="AA39" s="190"/>
      <c r="AB39" s="172"/>
      <c r="AC39" s="200"/>
      <c r="AD39" s="217"/>
      <c r="AE39" s="209"/>
      <c r="AF39" s="226"/>
      <c r="AG39" s="217"/>
      <c r="AH39" s="229"/>
      <c r="AI39" s="226"/>
      <c r="AJ39" s="217"/>
      <c r="AK39" s="229">
        <v>1000</v>
      </c>
      <c r="AL39" s="673"/>
      <c r="AM39" s="232">
        <v>1000</v>
      </c>
      <c r="AN39" s="229">
        <v>0</v>
      </c>
      <c r="AO39" s="673"/>
      <c r="AP39" s="232">
        <v>2000</v>
      </c>
      <c r="AQ39" s="172"/>
      <c r="AR39" s="229">
        <v>2782.49</v>
      </c>
      <c r="AS39" s="673"/>
      <c r="AT39" s="206">
        <v>3000</v>
      </c>
      <c r="AU39" s="172">
        <v>1465</v>
      </c>
      <c r="AV39" s="172"/>
      <c r="AW39" s="209">
        <f>(AU39/$AU$3)*12</f>
        <v>1953.3333333333333</v>
      </c>
      <c r="AX39" s="225"/>
      <c r="AY39" s="416">
        <f t="shared" si="6"/>
        <v>1260.83</v>
      </c>
      <c r="AZ39" s="19"/>
      <c r="BA39" s="416">
        <v>1500</v>
      </c>
      <c r="BB39" s="83"/>
    </row>
    <row r="40" spans="1:54" ht="22.5" x14ac:dyDescent="0.2">
      <c r="A40" s="195" t="s">
        <v>240</v>
      </c>
      <c r="B40" s="683" t="s">
        <v>345</v>
      </c>
      <c r="C40" s="673"/>
      <c r="D40" s="172"/>
      <c r="E40" s="172"/>
      <c r="F40" s="172"/>
      <c r="G40" s="174"/>
      <c r="H40" s="172"/>
      <c r="I40" s="172"/>
      <c r="J40" s="172"/>
      <c r="K40" s="172"/>
      <c r="L40" s="174"/>
      <c r="M40" s="172"/>
      <c r="N40" s="172"/>
      <c r="O40" s="172"/>
      <c r="P40" s="172"/>
      <c r="Q40" s="196"/>
      <c r="R40" s="173"/>
      <c r="S40" s="173"/>
      <c r="T40" s="172"/>
      <c r="U40" s="172"/>
      <c r="V40" s="196"/>
      <c r="W40" s="196"/>
      <c r="X40" s="172"/>
      <c r="Y40" s="172"/>
      <c r="Z40" s="172"/>
      <c r="AA40" s="172"/>
      <c r="AB40" s="172"/>
      <c r="AC40" s="200"/>
      <c r="AD40" s="217"/>
      <c r="AE40" s="209"/>
      <c r="AF40" s="226"/>
      <c r="AG40" s="217"/>
      <c r="AH40" s="229"/>
      <c r="AI40" s="226"/>
      <c r="AJ40" s="217"/>
      <c r="AK40" s="229"/>
      <c r="AL40" s="673"/>
      <c r="AM40" s="232"/>
      <c r="AN40" s="229"/>
      <c r="AO40" s="673"/>
      <c r="AP40" s="232">
        <v>30620</v>
      </c>
      <c r="AQ40" s="172"/>
      <c r="AR40" s="229">
        <v>24237.48</v>
      </c>
      <c r="AS40" s="673"/>
      <c r="AT40" s="206">
        <v>40000</v>
      </c>
      <c r="AU40" s="172">
        <v>15578.62</v>
      </c>
      <c r="AV40" s="172"/>
      <c r="AW40" s="209">
        <f>(AU40/$AU$3)*12</f>
        <v>20771.493333333336</v>
      </c>
      <c r="AX40" s="225"/>
      <c r="AY40" s="416">
        <f t="shared" si="6"/>
        <v>24237.48</v>
      </c>
      <c r="AZ40" s="19"/>
      <c r="BA40" s="660">
        <v>21732</v>
      </c>
      <c r="BB40" s="17"/>
    </row>
    <row r="41" spans="1:54" ht="10.5" customHeight="1" x14ac:dyDescent="0.2">
      <c r="A41" s="195" t="s">
        <v>258</v>
      </c>
      <c r="B41" s="189" t="s">
        <v>259</v>
      </c>
      <c r="C41" s="673"/>
      <c r="D41" s="172"/>
      <c r="E41" s="172"/>
      <c r="F41" s="172"/>
      <c r="G41" s="174"/>
      <c r="H41" s="172"/>
      <c r="I41" s="172"/>
      <c r="J41" s="172"/>
      <c r="K41" s="172"/>
      <c r="L41" s="174"/>
      <c r="M41" s="172"/>
      <c r="N41" s="172"/>
      <c r="O41" s="172"/>
      <c r="P41" s="172"/>
      <c r="Q41" s="196"/>
      <c r="R41" s="173"/>
      <c r="S41" s="173"/>
      <c r="T41" s="172"/>
      <c r="U41" s="172"/>
      <c r="V41" s="196"/>
      <c r="W41" s="196"/>
      <c r="X41" s="172"/>
      <c r="Y41" s="172"/>
      <c r="Z41" s="172"/>
      <c r="AA41" s="172"/>
      <c r="AB41" s="172"/>
      <c r="AC41" s="200"/>
      <c r="AD41" s="217"/>
      <c r="AE41" s="209"/>
      <c r="AF41" s="226"/>
      <c r="AG41" s="217"/>
      <c r="AH41" s="229"/>
      <c r="AI41" s="226"/>
      <c r="AJ41" s="217"/>
      <c r="AK41" s="229">
        <v>0</v>
      </c>
      <c r="AL41" s="673"/>
      <c r="AM41" s="232"/>
      <c r="AN41" s="229">
        <v>0</v>
      </c>
      <c r="AO41" s="673"/>
      <c r="AP41" s="232"/>
      <c r="AQ41" s="172"/>
      <c r="AR41" s="229">
        <v>0</v>
      </c>
      <c r="AS41" s="673"/>
      <c r="AT41" s="206"/>
      <c r="AU41" s="172">
        <v>30224.25</v>
      </c>
      <c r="AV41" s="172"/>
      <c r="AW41" s="209">
        <v>30224.25</v>
      </c>
      <c r="AX41" s="225"/>
      <c r="AY41" s="416">
        <f>AVERAGE(AK41,AN41,AR41)</f>
        <v>0</v>
      </c>
      <c r="AZ41" s="19"/>
      <c r="BA41" s="416">
        <v>0</v>
      </c>
      <c r="BB41" s="83"/>
    </row>
    <row r="42" spans="1:54" ht="10.5" customHeight="1" x14ac:dyDescent="0.2">
      <c r="A42" s="195"/>
      <c r="B42" s="189" t="s">
        <v>346</v>
      </c>
      <c r="C42" s="673"/>
      <c r="D42" s="172"/>
      <c r="E42" s="172"/>
      <c r="F42" s="172"/>
      <c r="G42" s="174"/>
      <c r="H42" s="172"/>
      <c r="I42" s="172"/>
      <c r="J42" s="172"/>
      <c r="K42" s="172"/>
      <c r="L42" s="174"/>
      <c r="M42" s="172"/>
      <c r="N42" s="172"/>
      <c r="O42" s="172"/>
      <c r="P42" s="172"/>
      <c r="Q42" s="196"/>
      <c r="R42" s="173"/>
      <c r="S42" s="173"/>
      <c r="T42" s="172"/>
      <c r="U42" s="172"/>
      <c r="V42" s="196"/>
      <c r="W42" s="196"/>
      <c r="X42" s="172"/>
      <c r="Y42" s="172"/>
      <c r="Z42" s="172"/>
      <c r="AA42" s="172"/>
      <c r="AB42" s="172"/>
      <c r="AC42" s="200"/>
      <c r="AD42" s="217"/>
      <c r="AE42" s="209"/>
      <c r="AF42" s="226"/>
      <c r="AG42" s="217"/>
      <c r="AH42" s="229"/>
      <c r="AI42" s="226"/>
      <c r="AJ42" s="217"/>
      <c r="AK42" s="229"/>
      <c r="AL42" s="673"/>
      <c r="AM42" s="232"/>
      <c r="AN42" s="229">
        <v>9511.9500000000007</v>
      </c>
      <c r="AO42" s="673"/>
      <c r="AP42" s="232"/>
      <c r="AQ42" s="172"/>
      <c r="AR42" s="229">
        <v>90.57</v>
      </c>
      <c r="AS42" s="673"/>
      <c r="AT42" s="206">
        <v>0</v>
      </c>
      <c r="AU42" s="172">
        <v>0</v>
      </c>
      <c r="AV42" s="172"/>
      <c r="AW42" s="209">
        <f t="shared" si="15"/>
        <v>0</v>
      </c>
      <c r="AX42" s="225"/>
      <c r="AY42" s="416">
        <f t="shared" si="6"/>
        <v>4801.26</v>
      </c>
      <c r="AZ42" s="19"/>
      <c r="BA42" s="660">
        <v>0</v>
      </c>
      <c r="BB42" s="17"/>
    </row>
    <row r="43" spans="1:54" ht="10.5" customHeight="1" x14ac:dyDescent="0.2">
      <c r="A43" s="195" t="s">
        <v>220</v>
      </c>
      <c r="B43" s="189" t="s">
        <v>253</v>
      </c>
      <c r="C43" s="673"/>
      <c r="D43" s="172"/>
      <c r="E43" s="172"/>
      <c r="F43" s="172"/>
      <c r="G43" s="174"/>
      <c r="H43" s="172"/>
      <c r="I43" s="172"/>
      <c r="J43" s="172"/>
      <c r="K43" s="172"/>
      <c r="L43" s="174"/>
      <c r="M43" s="172"/>
      <c r="N43" s="172"/>
      <c r="O43" s="172"/>
      <c r="P43" s="172"/>
      <c r="Q43" s="196"/>
      <c r="R43" s="173"/>
      <c r="S43" s="173"/>
      <c r="T43" s="172"/>
      <c r="U43" s="172"/>
      <c r="V43" s="196"/>
      <c r="W43" s="196"/>
      <c r="X43" s="172"/>
      <c r="Y43" s="172"/>
      <c r="Z43" s="172"/>
      <c r="AA43" s="172"/>
      <c r="AB43" s="172"/>
      <c r="AC43" s="200"/>
      <c r="AD43" s="217"/>
      <c r="AE43" s="209"/>
      <c r="AF43" s="226"/>
      <c r="AG43" s="217"/>
      <c r="AH43" s="229"/>
      <c r="AI43" s="226"/>
      <c r="AJ43" s="217"/>
      <c r="AK43" s="229">
        <v>0</v>
      </c>
      <c r="AL43" s="673"/>
      <c r="AM43" s="232"/>
      <c r="AN43" s="229">
        <v>0</v>
      </c>
      <c r="AO43" s="673"/>
      <c r="AP43" s="232"/>
      <c r="AQ43" s="172"/>
      <c r="AR43" s="229">
        <v>0</v>
      </c>
      <c r="AS43" s="673"/>
      <c r="AT43" s="206">
        <v>1500</v>
      </c>
      <c r="AU43" s="172">
        <v>0</v>
      </c>
      <c r="AV43" s="172"/>
      <c r="AW43" s="209">
        <f t="shared" si="15"/>
        <v>0</v>
      </c>
      <c r="AX43" s="225"/>
      <c r="AY43" s="416">
        <f>AVERAGE(AK43,AN43,AR43)</f>
        <v>0</v>
      </c>
      <c r="AZ43" s="19"/>
      <c r="BA43" s="660">
        <v>1500</v>
      </c>
      <c r="BB43" s="17"/>
    </row>
    <row r="44" spans="1:54" s="73" customFormat="1" ht="10.5" customHeight="1" x14ac:dyDescent="0.2">
      <c r="A44" s="191"/>
      <c r="B44" s="192" t="s">
        <v>6</v>
      </c>
      <c r="C44" s="140"/>
      <c r="D44" s="197">
        <f>SUM(D27:D40)</f>
        <v>213700</v>
      </c>
      <c r="E44" s="197">
        <f>SUM(E27:E40)</f>
        <v>281892.83999999997</v>
      </c>
      <c r="F44" s="197">
        <f t="shared" si="7"/>
        <v>-68192.839999999967</v>
      </c>
      <c r="G44" s="198">
        <f t="shared" si="8"/>
        <v>-0.31910547496490393</v>
      </c>
      <c r="H44" s="197"/>
      <c r="I44" s="197">
        <f>SUM(I27:I40)</f>
        <v>266325</v>
      </c>
      <c r="J44" s="197">
        <f>SUM(J27:J40)</f>
        <v>284784.82999999996</v>
      </c>
      <c r="K44" s="197">
        <f t="shared" si="9"/>
        <v>-18459.829999999958</v>
      </c>
      <c r="L44" s="198">
        <f t="shared" si="10"/>
        <v>-6.9313169999061133E-2</v>
      </c>
      <c r="M44" s="197"/>
      <c r="N44" s="197">
        <f>SUM(N27:N40)</f>
        <v>269200</v>
      </c>
      <c r="O44" s="197">
        <f>SUM(O27:O40)</f>
        <v>267371.69</v>
      </c>
      <c r="P44" s="197">
        <f t="shared" si="11"/>
        <v>1828.3099999999977</v>
      </c>
      <c r="Q44" s="198">
        <f t="shared" si="12"/>
        <v>6.7916419019316407E-3</v>
      </c>
      <c r="R44" s="176"/>
      <c r="S44" s="176">
        <f>SUM(S27:S40)</f>
        <v>234525</v>
      </c>
      <c r="T44" s="197">
        <f>SUM(T24:T40)</f>
        <v>246618.08</v>
      </c>
      <c r="U44" s="197">
        <f t="shared" si="13"/>
        <v>-12093.079999999987</v>
      </c>
      <c r="V44" s="198">
        <f t="shared" si="14"/>
        <v>-5.1564140283551808E-2</v>
      </c>
      <c r="W44" s="198"/>
      <c r="X44" s="197">
        <f>SUM(X24:X40)</f>
        <v>275025</v>
      </c>
      <c r="Y44" s="197">
        <f>SUM(Y24:Y40)</f>
        <v>249898.31</v>
      </c>
      <c r="Z44" s="197"/>
      <c r="AA44" s="197">
        <f>SUM(AA27:AA40)</f>
        <v>266250</v>
      </c>
      <c r="AB44" s="197">
        <f>SUM(AB24:AB40)</f>
        <v>241726.81</v>
      </c>
      <c r="AC44" s="205"/>
      <c r="AD44" s="219">
        <f>SUM(AD27:AD40)</f>
        <v>265530</v>
      </c>
      <c r="AE44" s="220">
        <f>SUM(AE27:AE40)</f>
        <v>244443.08000000002</v>
      </c>
      <c r="AF44" s="227"/>
      <c r="AG44" s="219">
        <f>SUM(AG27:AG40)</f>
        <v>265630</v>
      </c>
      <c r="AH44" s="220">
        <f>SUM(AH27:AH40)</f>
        <v>251572.40000000002</v>
      </c>
      <c r="AI44" s="227"/>
      <c r="AJ44" s="219">
        <f>SUM(AJ27:AJ40)</f>
        <v>356130</v>
      </c>
      <c r="AK44" s="220">
        <f>SUM(AK27:AK42)</f>
        <v>340043.52000000002</v>
      </c>
      <c r="AL44" s="140"/>
      <c r="AM44" s="210">
        <f>SUM(AM27:AM43)</f>
        <v>315630</v>
      </c>
      <c r="AN44" s="220">
        <f>SUM(AN27:AN43)</f>
        <v>301509.64</v>
      </c>
      <c r="AO44" s="140"/>
      <c r="AP44" s="210">
        <f>SUM(AP27:AP43)</f>
        <v>371990</v>
      </c>
      <c r="AQ44" s="197"/>
      <c r="AR44" s="220">
        <f>SUM(AR27:AR43)</f>
        <v>349367.44</v>
      </c>
      <c r="AS44" s="140"/>
      <c r="AT44" s="234">
        <f>SUM(AT27:AT43)</f>
        <v>411334</v>
      </c>
      <c r="AU44" s="197">
        <f>SUM(AU24:AU43)</f>
        <v>338881.14</v>
      </c>
      <c r="AV44" s="197"/>
      <c r="AW44" s="220">
        <f>SUM(AW27:AW43)</f>
        <v>418351.83666666667</v>
      </c>
      <c r="AX44" s="12"/>
      <c r="AY44" s="416">
        <f>SUM(AY27:AY43)</f>
        <v>356181.1133333334</v>
      </c>
      <c r="AZ44" s="29"/>
      <c r="BA44" s="489">
        <f>SUM(BA27:BA43)</f>
        <v>413940</v>
      </c>
      <c r="BB44" s="20"/>
    </row>
    <row r="45" spans="1:54" s="73" customFormat="1" ht="10.5" customHeight="1" x14ac:dyDescent="0.2">
      <c r="A45" s="191"/>
      <c r="B45" s="192"/>
      <c r="C45" s="140"/>
      <c r="D45" s="197"/>
      <c r="E45" s="197"/>
      <c r="F45" s="197"/>
      <c r="G45" s="198"/>
      <c r="H45" s="197"/>
      <c r="I45" s="197"/>
      <c r="J45" s="197"/>
      <c r="K45" s="197"/>
      <c r="L45" s="198"/>
      <c r="M45" s="197"/>
      <c r="N45" s="197"/>
      <c r="O45" s="197"/>
      <c r="P45" s="197"/>
      <c r="Q45" s="198"/>
      <c r="R45" s="176"/>
      <c r="S45" s="176"/>
      <c r="T45" s="197"/>
      <c r="U45" s="197"/>
      <c r="V45" s="198"/>
      <c r="W45" s="198"/>
      <c r="X45" s="197"/>
      <c r="Y45" s="197"/>
      <c r="Z45" s="197"/>
      <c r="AA45" s="197"/>
      <c r="AB45" s="197"/>
      <c r="AC45" s="205"/>
      <c r="AD45" s="219"/>
      <c r="AE45" s="220"/>
      <c r="AF45" s="227"/>
      <c r="AG45" s="219"/>
      <c r="AH45" s="220"/>
      <c r="AI45" s="227"/>
      <c r="AJ45" s="219"/>
      <c r="AK45" s="220"/>
      <c r="AL45" s="140"/>
      <c r="AM45" s="350"/>
      <c r="AN45" s="220"/>
      <c r="AO45" s="140"/>
      <c r="AP45" s="350"/>
      <c r="AQ45" s="197"/>
      <c r="AR45" s="220"/>
      <c r="AS45" s="140"/>
      <c r="AT45" s="667"/>
      <c r="AU45" s="197"/>
      <c r="AV45" s="197"/>
      <c r="AW45" s="220"/>
      <c r="AX45" s="12"/>
      <c r="AY45" s="416"/>
      <c r="AZ45" s="29"/>
      <c r="BA45" s="661"/>
      <c r="BB45" s="20"/>
    </row>
    <row r="46" spans="1:54" s="73" customFormat="1" ht="10.5" hidden="1" customHeight="1" x14ac:dyDescent="0.2">
      <c r="A46" s="191" t="s">
        <v>81</v>
      </c>
      <c r="B46" s="192" t="s">
        <v>147</v>
      </c>
      <c r="C46" s="140"/>
      <c r="D46" s="197"/>
      <c r="E46" s="197"/>
      <c r="F46" s="197"/>
      <c r="G46" s="198"/>
      <c r="H46" s="197"/>
      <c r="I46" s="197"/>
      <c r="J46" s="197"/>
      <c r="K46" s="197"/>
      <c r="L46" s="198"/>
      <c r="M46" s="197"/>
      <c r="N46" s="197"/>
      <c r="O46" s="197"/>
      <c r="P46" s="197"/>
      <c r="Q46" s="198"/>
      <c r="R46" s="176"/>
      <c r="S46" s="176"/>
      <c r="T46" s="300"/>
      <c r="U46" s="197"/>
      <c r="V46" s="198"/>
      <c r="W46" s="198"/>
      <c r="X46" s="197"/>
      <c r="Y46" s="197">
        <v>23768.07</v>
      </c>
      <c r="Z46" s="197"/>
      <c r="AA46" s="197"/>
      <c r="AB46" s="197"/>
      <c r="AC46" s="205"/>
      <c r="AD46" s="219"/>
      <c r="AE46" s="220">
        <v>145</v>
      </c>
      <c r="AF46" s="227"/>
      <c r="AG46" s="219"/>
      <c r="AH46" s="220"/>
      <c r="AI46" s="227"/>
      <c r="AJ46" s="219">
        <v>0</v>
      </c>
      <c r="AK46" s="220"/>
      <c r="AL46" s="140"/>
      <c r="AM46" s="350">
        <v>0</v>
      </c>
      <c r="AN46" s="220">
        <v>-8831.43</v>
      </c>
      <c r="AO46" s="140"/>
      <c r="AP46" s="350">
        <v>0</v>
      </c>
      <c r="AQ46" s="197"/>
      <c r="AR46" s="220"/>
      <c r="AS46" s="140"/>
      <c r="AT46" s="667"/>
      <c r="AU46" s="197"/>
      <c r="AV46" s="197"/>
      <c r="AW46" s="220">
        <v>0</v>
      </c>
      <c r="AX46" s="12"/>
      <c r="AY46" s="416">
        <f>AVERAGE(AH46,AK46,AN46)</f>
        <v>-8831.43</v>
      </c>
      <c r="AZ46" s="29"/>
      <c r="BA46" s="661"/>
      <c r="BB46" s="20"/>
    </row>
    <row r="47" spans="1:54" s="73" customFormat="1" ht="10.5" customHeight="1" x14ac:dyDescent="0.2">
      <c r="A47" s="191"/>
      <c r="B47" s="192"/>
      <c r="C47" s="140"/>
      <c r="D47" s="197"/>
      <c r="E47" s="197"/>
      <c r="F47" s="197"/>
      <c r="G47" s="198"/>
      <c r="H47" s="197"/>
      <c r="I47" s="197"/>
      <c r="J47" s="197"/>
      <c r="K47" s="197"/>
      <c r="L47" s="198"/>
      <c r="M47" s="197"/>
      <c r="N47" s="197"/>
      <c r="O47" s="197"/>
      <c r="P47" s="197"/>
      <c r="Q47" s="198"/>
      <c r="R47" s="176"/>
      <c r="S47" s="176"/>
      <c r="T47" s="197"/>
      <c r="U47" s="197"/>
      <c r="V47" s="198"/>
      <c r="W47" s="198"/>
      <c r="X47" s="197"/>
      <c r="Y47" s="197"/>
      <c r="Z47" s="197"/>
      <c r="AA47" s="197"/>
      <c r="AB47" s="197"/>
      <c r="AC47" s="205"/>
      <c r="AD47" s="219"/>
      <c r="AE47" s="220"/>
      <c r="AF47" s="227"/>
      <c r="AG47" s="219"/>
      <c r="AH47" s="220"/>
      <c r="AI47" s="227"/>
      <c r="AJ47" s="219"/>
      <c r="AK47" s="220"/>
      <c r="AL47" s="140"/>
      <c r="AM47" s="350"/>
      <c r="AN47" s="220"/>
      <c r="AO47" s="140"/>
      <c r="AP47" s="350"/>
      <c r="AQ47" s="197"/>
      <c r="AR47" s="220"/>
      <c r="AS47" s="140"/>
      <c r="AT47" s="667"/>
      <c r="AU47" s="197"/>
      <c r="AV47" s="197"/>
      <c r="AW47" s="220"/>
      <c r="AX47" s="12"/>
      <c r="AY47" s="416"/>
      <c r="AZ47" s="29"/>
      <c r="BA47" s="661"/>
      <c r="BB47" s="20"/>
    </row>
    <row r="48" spans="1:54" s="30" customFormat="1" ht="18" customHeight="1" x14ac:dyDescent="0.2">
      <c r="A48" s="184" t="s">
        <v>82</v>
      </c>
      <c r="B48" s="185"/>
      <c r="C48" s="674"/>
      <c r="D48" s="175">
        <f>SUM(D44)</f>
        <v>213700</v>
      </c>
      <c r="E48" s="175">
        <f>SUM(E44)</f>
        <v>281892.83999999997</v>
      </c>
      <c r="F48" s="175">
        <f t="shared" si="7"/>
        <v>-68192.839999999967</v>
      </c>
      <c r="G48" s="347">
        <f>SUM(G44)</f>
        <v>-0.31910547496490393</v>
      </c>
      <c r="H48" s="175"/>
      <c r="I48" s="175">
        <f>SUM(I44)</f>
        <v>266325</v>
      </c>
      <c r="J48" s="175">
        <f>SUM(J44)</f>
        <v>284784.82999999996</v>
      </c>
      <c r="K48" s="175">
        <f t="shared" si="9"/>
        <v>-18459.829999999958</v>
      </c>
      <c r="L48" s="347">
        <f>SUM(L44)</f>
        <v>-6.9313169999061133E-2</v>
      </c>
      <c r="M48" s="175"/>
      <c r="N48" s="175">
        <f>SUM(N44)</f>
        <v>269200</v>
      </c>
      <c r="O48" s="175">
        <f>SUM(O44)</f>
        <v>267371.69</v>
      </c>
      <c r="P48" s="175">
        <f t="shared" si="11"/>
        <v>1828.3099999999977</v>
      </c>
      <c r="Q48" s="347">
        <f>SUM(Q44)</f>
        <v>6.7916419019316407E-3</v>
      </c>
      <c r="R48" s="186"/>
      <c r="S48" s="175">
        <f>SUM(S44)</f>
        <v>234525</v>
      </c>
      <c r="T48" s="175">
        <f>SUM(T44,T46)</f>
        <v>246618.08</v>
      </c>
      <c r="U48" s="175">
        <f t="shared" si="13"/>
        <v>-12093.079999999987</v>
      </c>
      <c r="V48" s="177">
        <f>U48/S48</f>
        <v>-5.1564140283551808E-2</v>
      </c>
      <c r="W48" s="177"/>
      <c r="X48" s="175">
        <f>SUM(X44,X46)</f>
        <v>275025</v>
      </c>
      <c r="Y48" s="175">
        <f>SUM(Y44,Y46)</f>
        <v>273666.38</v>
      </c>
      <c r="Z48" s="175"/>
      <c r="AA48" s="175">
        <f>SUM(AA44)</f>
        <v>266250</v>
      </c>
      <c r="AB48" s="175">
        <f>SUM(AB44)</f>
        <v>241726.81</v>
      </c>
      <c r="AC48" s="203"/>
      <c r="AD48" s="213">
        <f>SUM(AD44)</f>
        <v>265530</v>
      </c>
      <c r="AE48" s="214">
        <f>SUM(AE44,AE46)</f>
        <v>244588.08000000002</v>
      </c>
      <c r="AF48" s="224"/>
      <c r="AG48" s="213">
        <f>SUM(AG44)</f>
        <v>265630</v>
      </c>
      <c r="AH48" s="214">
        <f>SUM(AH44)</f>
        <v>251572.40000000002</v>
      </c>
      <c r="AI48" s="224"/>
      <c r="AJ48" s="213">
        <f>SUM(AJ44)</f>
        <v>356130</v>
      </c>
      <c r="AK48" s="214">
        <f>SUM(AK44+AK46)</f>
        <v>340043.52000000002</v>
      </c>
      <c r="AL48" s="674"/>
      <c r="AM48" s="233">
        <f>SUM(AM44)</f>
        <v>315630</v>
      </c>
      <c r="AN48" s="214">
        <f>SUM(AN44+AN46)</f>
        <v>292678.21000000002</v>
      </c>
      <c r="AO48" s="674"/>
      <c r="AP48" s="233">
        <f>SUM(AP44)</f>
        <v>371990</v>
      </c>
      <c r="AQ48" s="175"/>
      <c r="AR48" s="214">
        <f>SUM(AR44+AR46)</f>
        <v>349367.44</v>
      </c>
      <c r="AS48" s="674"/>
      <c r="AT48" s="665">
        <f>SUM(AT44)</f>
        <v>411334</v>
      </c>
      <c r="AU48" s="175">
        <f>SUM(AU44+AU46)</f>
        <v>338881.14</v>
      </c>
      <c r="AV48" s="175"/>
      <c r="AW48" s="214">
        <f>(AU48/$AU$3)*12</f>
        <v>451841.52</v>
      </c>
      <c r="AX48" s="22"/>
      <c r="AY48" s="416">
        <f>AY44</f>
        <v>356181.1133333334</v>
      </c>
      <c r="AZ48" s="28"/>
      <c r="BA48" s="658">
        <f>SUM(BA44)</f>
        <v>413940</v>
      </c>
      <c r="BB48" s="27"/>
    </row>
    <row r="49" spans="1:54" s="30" customFormat="1" ht="17.25" hidden="1" customHeight="1" x14ac:dyDescent="0.2">
      <c r="A49" s="26"/>
      <c r="B49" s="76" t="s">
        <v>153</v>
      </c>
      <c r="C49" s="674"/>
      <c r="D49" s="28"/>
      <c r="E49" s="28"/>
      <c r="F49" s="28"/>
      <c r="G49" s="111"/>
      <c r="H49" s="28"/>
      <c r="I49" s="28"/>
      <c r="J49" s="28"/>
      <c r="K49" s="28"/>
      <c r="L49" s="111"/>
      <c r="M49" s="28"/>
      <c r="N49" s="28"/>
      <c r="O49" s="28"/>
      <c r="P49" s="28"/>
      <c r="Q49" s="111"/>
      <c r="R49" s="38"/>
      <c r="S49" s="28"/>
      <c r="T49" s="63"/>
      <c r="U49" s="63"/>
      <c r="V49" s="63"/>
      <c r="W49" s="63"/>
      <c r="X49" s="28"/>
      <c r="Y49" s="28"/>
      <c r="Z49" s="28"/>
      <c r="AA49" s="28"/>
      <c r="AB49" s="28"/>
      <c r="AC49" s="28"/>
      <c r="AD49" s="303"/>
      <c r="AE49" s="132"/>
      <c r="AF49" s="63"/>
      <c r="AG49" s="303"/>
      <c r="AH49" s="132"/>
      <c r="AI49" s="63"/>
      <c r="AJ49" s="303"/>
      <c r="AK49" s="132"/>
      <c r="AL49" s="674"/>
      <c r="AM49" s="304"/>
      <c r="AN49" s="132"/>
      <c r="AO49" s="674"/>
      <c r="AP49" s="304"/>
      <c r="AQ49" s="28"/>
      <c r="AR49" s="132"/>
      <c r="AS49" s="674"/>
      <c r="AT49" s="294"/>
      <c r="AU49" s="28"/>
      <c r="AV49" s="28"/>
      <c r="AW49" s="132">
        <f>(AU49/$AU$3)*12</f>
        <v>0</v>
      </c>
      <c r="AX49" s="28"/>
      <c r="AY49" s="416" t="e">
        <f>AVERAGE(AH49,AK49,AN49)</f>
        <v>#DIV/0!</v>
      </c>
      <c r="AZ49" s="28"/>
      <c r="BA49" s="662"/>
      <c r="BB49" s="27"/>
    </row>
    <row r="50" spans="1:54" s="30" customFormat="1" ht="17.25" hidden="1" customHeight="1" x14ac:dyDescent="0.2">
      <c r="A50" s="26"/>
      <c r="B50" s="295" t="s">
        <v>191</v>
      </c>
      <c r="C50" s="674"/>
      <c r="D50" s="28"/>
      <c r="E50" s="28"/>
      <c r="F50" s="28"/>
      <c r="G50" s="111"/>
      <c r="H50" s="28"/>
      <c r="I50" s="28"/>
      <c r="J50" s="28"/>
      <c r="K50" s="28"/>
      <c r="L50" s="111"/>
      <c r="M50" s="28"/>
      <c r="N50" s="28"/>
      <c r="O50" s="28"/>
      <c r="P50" s="28"/>
      <c r="Q50" s="111"/>
      <c r="R50" s="38"/>
      <c r="S50" s="28"/>
      <c r="T50" s="63"/>
      <c r="U50" s="63"/>
      <c r="V50" s="63"/>
      <c r="W50" s="63"/>
      <c r="X50" s="28"/>
      <c r="Y50" s="28"/>
      <c r="Z50" s="28"/>
      <c r="AA50" s="28"/>
      <c r="AB50" s="28"/>
      <c r="AC50" s="28"/>
      <c r="AD50" s="303"/>
      <c r="AE50" s="132"/>
      <c r="AF50" s="63"/>
      <c r="AG50" s="303"/>
      <c r="AH50" s="132"/>
      <c r="AI50" s="63"/>
      <c r="AJ50" s="303"/>
      <c r="AK50" s="132"/>
      <c r="AL50" s="674"/>
      <c r="AM50" s="304"/>
      <c r="AN50" s="132"/>
      <c r="AO50" s="674"/>
      <c r="AP50" s="304"/>
      <c r="AQ50" s="28"/>
      <c r="AR50" s="132"/>
      <c r="AS50" s="674"/>
      <c r="AT50" s="294"/>
      <c r="AU50" s="28"/>
      <c r="AV50" s="28"/>
      <c r="AW50" s="132">
        <f>(AU50/$AU$3)*12</f>
        <v>0</v>
      </c>
      <c r="AX50" s="28"/>
      <c r="AY50" s="416" t="e">
        <f>AVERAGE(AH50,AK50,AN50)</f>
        <v>#DIV/0!</v>
      </c>
      <c r="AZ50" s="28"/>
      <c r="BA50" s="662"/>
      <c r="BB50" s="27"/>
    </row>
    <row r="51" spans="1:54" s="342" customFormat="1" ht="12.75" customHeight="1" x14ac:dyDescent="0.2">
      <c r="A51" s="338"/>
      <c r="B51" s="339"/>
      <c r="C51" s="676"/>
      <c r="D51" s="340"/>
      <c r="E51" s="340"/>
      <c r="F51" s="340"/>
      <c r="G51" s="341"/>
      <c r="H51" s="340"/>
      <c r="I51" s="340"/>
      <c r="J51" s="340"/>
      <c r="K51" s="340"/>
      <c r="L51" s="341"/>
      <c r="M51" s="340"/>
      <c r="N51" s="340"/>
      <c r="O51" s="340"/>
      <c r="P51" s="340"/>
      <c r="Q51" s="341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8"/>
      <c r="AE51" s="349"/>
      <c r="AF51" s="340"/>
      <c r="AG51" s="348"/>
      <c r="AH51" s="349"/>
      <c r="AI51" s="340"/>
      <c r="AJ51" s="348"/>
      <c r="AK51" s="349"/>
      <c r="AL51" s="676"/>
      <c r="AM51" s="348"/>
      <c r="AN51" s="349"/>
      <c r="AO51" s="676"/>
      <c r="AP51" s="348"/>
      <c r="AQ51" s="340"/>
      <c r="AR51" s="349"/>
      <c r="AS51" s="676"/>
      <c r="AT51" s="294"/>
      <c r="AU51" s="340"/>
      <c r="AV51" s="340"/>
      <c r="AW51" s="349">
        <f>(AU51/$AU$3)*12</f>
        <v>0</v>
      </c>
      <c r="AX51" s="340"/>
      <c r="AY51" s="653"/>
      <c r="AZ51" s="340"/>
      <c r="BA51" s="662"/>
      <c r="BB51" s="339"/>
    </row>
    <row r="52" spans="1:54" s="30" customFormat="1" ht="18" customHeight="1" x14ac:dyDescent="0.2">
      <c r="A52" s="26" t="s">
        <v>83</v>
      </c>
      <c r="B52" s="27"/>
      <c r="C52" s="674"/>
      <c r="D52" s="28">
        <f>D20-D48</f>
        <v>49300</v>
      </c>
      <c r="E52" s="28">
        <f>E20-E48</f>
        <v>12479.600000000035</v>
      </c>
      <c r="F52" s="28">
        <f>E52-D52</f>
        <v>-36820.399999999965</v>
      </c>
      <c r="G52" s="111">
        <f>G20-G44</f>
        <v>0.43839231907136783</v>
      </c>
      <c r="H52" s="28"/>
      <c r="I52" s="28">
        <f>I20-I48</f>
        <v>99030</v>
      </c>
      <c r="J52" s="28">
        <f>J20-J48</f>
        <v>67361.23000000004</v>
      </c>
      <c r="K52" s="28">
        <f>J52-I52</f>
        <v>-31668.76999999996</v>
      </c>
      <c r="L52" s="111">
        <f>L20-L44</f>
        <v>3.3159456487544932E-2</v>
      </c>
      <c r="M52" s="28"/>
      <c r="N52" s="28">
        <f>N20-N48</f>
        <v>96155</v>
      </c>
      <c r="O52" s="28">
        <f>O20-O48</f>
        <v>95516.02999999997</v>
      </c>
      <c r="P52" s="28">
        <f>O52-N52</f>
        <v>-638.97000000003027</v>
      </c>
      <c r="Q52" s="111">
        <f>Q20-Q44</f>
        <v>-1.3544745048186729E-2</v>
      </c>
      <c r="R52" s="38"/>
      <c r="S52" s="28">
        <f>S20-S48</f>
        <v>135475</v>
      </c>
      <c r="T52" s="28">
        <f>T20-T48</f>
        <v>103137.80000000002</v>
      </c>
      <c r="U52" s="28">
        <f>T52-S52</f>
        <v>-32337.199999999983</v>
      </c>
      <c r="V52" s="337">
        <f>U52/S52</f>
        <v>-0.23869496217014197</v>
      </c>
      <c r="W52" s="337"/>
      <c r="X52" s="28">
        <f>X20-X48</f>
        <v>80475</v>
      </c>
      <c r="Y52" s="28">
        <f>Y20-Y48</f>
        <v>77052.219999999972</v>
      </c>
      <c r="Z52" s="28"/>
      <c r="AA52" s="28">
        <f>AA20-AA48</f>
        <v>89250</v>
      </c>
      <c r="AB52" s="28">
        <f>AB20-AB48</f>
        <v>107575.43</v>
      </c>
      <c r="AC52" s="28"/>
      <c r="AD52" s="303">
        <f>AD20-AD48</f>
        <v>89470</v>
      </c>
      <c r="AE52" s="132">
        <f>AE20-AE48</f>
        <v>-87816.44</v>
      </c>
      <c r="AF52" s="337"/>
      <c r="AG52" s="303">
        <f>AG20-AG48</f>
        <v>89370</v>
      </c>
      <c r="AH52" s="132">
        <f>AH20-AH48</f>
        <v>86459.699999999953</v>
      </c>
      <c r="AI52" s="337"/>
      <c r="AJ52" s="303">
        <f>AJ20-AJ48</f>
        <v>-1130</v>
      </c>
      <c r="AK52" s="132">
        <f>SUM(AK20-AK48)</f>
        <v>-28579.440000000061</v>
      </c>
      <c r="AL52" s="674"/>
      <c r="AM52" s="351">
        <f>AM20-AM48</f>
        <v>5620</v>
      </c>
      <c r="AN52" s="132">
        <f>SUM(AN20-AN48)</f>
        <v>50441.130000000005</v>
      </c>
      <c r="AO52" s="674"/>
      <c r="AP52" s="351">
        <f>AP20-AP48</f>
        <v>0</v>
      </c>
      <c r="AQ52" s="28"/>
      <c r="AR52" s="132">
        <f>SUM(AR20-AR48)</f>
        <v>-2553.3499999999767</v>
      </c>
      <c r="AS52" s="674"/>
      <c r="AT52" s="38">
        <f>SUM(AT20-AT48)</f>
        <v>13500</v>
      </c>
      <c r="AU52" s="28">
        <f>AU20-AU48</f>
        <v>-33804.400000000023</v>
      </c>
      <c r="AV52" s="28"/>
      <c r="AW52" s="132">
        <f>(AU52/$AU$3)*12</f>
        <v>-45072.533333333362</v>
      </c>
      <c r="AX52" s="28"/>
      <c r="AY52" s="654">
        <f>AY20-AY48</f>
        <v>-7802.3699999999953</v>
      </c>
      <c r="AZ52" s="28"/>
      <c r="BA52" s="658">
        <f>SUM(BA20-BA48)</f>
        <v>0</v>
      </c>
      <c r="BB52" s="28"/>
    </row>
    <row r="53" spans="1:54" s="335" customFormat="1" ht="10.5" customHeight="1" thickBot="1" x14ac:dyDescent="0.25">
      <c r="A53" s="343" t="s">
        <v>380</v>
      </c>
      <c r="B53" s="344"/>
      <c r="C53" s="677"/>
      <c r="D53" s="344"/>
      <c r="E53" s="344"/>
      <c r="F53" s="344"/>
      <c r="G53" s="344"/>
      <c r="H53" s="344"/>
      <c r="I53" s="344"/>
      <c r="N53" s="344"/>
      <c r="P53" s="344"/>
      <c r="Q53" s="344"/>
      <c r="R53" s="340"/>
      <c r="S53" s="340"/>
      <c r="U53" s="344"/>
      <c r="V53" s="344"/>
      <c r="W53" s="344"/>
      <c r="X53" s="345"/>
      <c r="AB53" s="344"/>
      <c r="AC53" s="344"/>
      <c r="AD53" s="127"/>
      <c r="AE53" s="133"/>
      <c r="AF53" s="340"/>
      <c r="AG53" s="127"/>
      <c r="AH53" s="128"/>
      <c r="AI53" s="340"/>
      <c r="AJ53" s="127"/>
      <c r="AK53" s="128"/>
      <c r="AL53" s="677"/>
      <c r="AM53" s="352"/>
      <c r="AN53" s="128"/>
      <c r="AO53" s="677"/>
      <c r="AP53" s="352"/>
      <c r="AQ53" s="162"/>
      <c r="AR53" s="128"/>
      <c r="AS53" s="677"/>
      <c r="AT53" s="668"/>
      <c r="AU53" s="162"/>
      <c r="AV53" s="162"/>
      <c r="AW53" s="163"/>
      <c r="AX53" s="344"/>
      <c r="AY53" s="655"/>
      <c r="AZ53" s="344"/>
      <c r="BA53" s="663"/>
    </row>
    <row r="54" spans="1:54" s="84" customFormat="1" ht="10.5" customHeight="1" x14ac:dyDescent="0.2">
      <c r="A54" s="91"/>
      <c r="B54" s="83"/>
      <c r="C54" s="83"/>
      <c r="D54" s="83"/>
      <c r="E54" s="83"/>
      <c r="F54" s="83"/>
      <c r="G54" s="83"/>
      <c r="H54" s="83"/>
      <c r="I54" s="83"/>
      <c r="N54" s="83"/>
      <c r="P54" s="83"/>
      <c r="Q54" s="83"/>
      <c r="R54" s="38"/>
      <c r="S54" s="38"/>
      <c r="U54" s="83"/>
      <c r="V54" s="83"/>
      <c r="W54" s="83"/>
      <c r="X54" s="92"/>
      <c r="AB54" s="83"/>
      <c r="AC54" s="83"/>
      <c r="AD54" s="92"/>
      <c r="AE54" s="83"/>
      <c r="AF54" s="38"/>
      <c r="AG54" s="92"/>
      <c r="AH54" s="92"/>
      <c r="AI54" s="38"/>
      <c r="AJ54" s="92"/>
      <c r="AK54" s="92"/>
      <c r="AM54" s="136"/>
      <c r="AN54" s="92"/>
      <c r="AP54" s="136"/>
      <c r="AQ54" s="83"/>
      <c r="AS54" s="83"/>
      <c r="AT54" s="136"/>
      <c r="AU54" s="83"/>
      <c r="AV54" s="83"/>
      <c r="AX54" s="83"/>
      <c r="AY54" s="118"/>
      <c r="AZ54" s="83"/>
      <c r="BA54" s="136"/>
    </row>
    <row r="55" spans="1:54" x14ac:dyDescent="0.2">
      <c r="AB55" s="346"/>
      <c r="AC55" s="346"/>
      <c r="AD55" s="346"/>
      <c r="AE55" s="346"/>
    </row>
  </sheetData>
  <mergeCells count="7">
    <mergeCell ref="A1:BA1"/>
    <mergeCell ref="AG2:AH2"/>
    <mergeCell ref="AD2:AE2"/>
    <mergeCell ref="AJ2:AK2"/>
    <mergeCell ref="AM2:AN2"/>
    <mergeCell ref="AT2:AW2"/>
    <mergeCell ref="AP2:AR2"/>
  </mergeCells>
  <pageMargins left="0.45" right="0.45" top="0.75" bottom="0.75" header="0.3" footer="0.3"/>
  <pageSetup paperSize="5" fitToHeight="0" orientation="landscape" r:id="rId1"/>
  <ignoredErrors>
    <ignoredError sqref="A15 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="120" zoomScaleNormal="120" workbookViewId="0">
      <pane xSplit="2" ySplit="5" topLeftCell="E19" activePane="bottomRight" state="frozen"/>
      <selection pane="topRight" activeCell="D1" sqref="D1"/>
      <selection pane="bottomLeft" activeCell="A6" sqref="A6"/>
      <selection pane="bottomRight" activeCell="V15" sqref="V15"/>
    </sheetView>
  </sheetViews>
  <sheetFormatPr defaultColWidth="9.140625" defaultRowHeight="12.75" x14ac:dyDescent="0.2"/>
  <cols>
    <col min="1" max="1" width="4.140625" style="18" customWidth="1"/>
    <col min="2" max="2" width="24.140625" style="18" customWidth="1"/>
    <col min="3" max="3" width="10.5703125" style="18" hidden="1" customWidth="1"/>
    <col min="4" max="4" width="1.5703125" style="18" customWidth="1"/>
    <col min="5" max="6" width="9.85546875" style="18" bestFit="1" customWidth="1"/>
    <col min="7" max="7" width="11.42578125" style="18" hidden="1" customWidth="1"/>
    <col min="8" max="8" width="2.140625" style="18" customWidth="1"/>
    <col min="9" max="9" width="10" style="137" bestFit="1" customWidth="1"/>
    <col min="10" max="10" width="10.5703125" style="137" bestFit="1" customWidth="1"/>
    <col min="11" max="11" width="1.42578125" style="18" customWidth="1"/>
    <col min="12" max="12" width="10" style="137" bestFit="1" customWidth="1"/>
    <col min="13" max="13" width="11.140625" style="137" customWidth="1"/>
    <col min="14" max="14" width="1.42578125" style="18" customWidth="1"/>
    <col min="15" max="15" width="10" style="137" bestFit="1" customWidth="1"/>
    <col min="16" max="16" width="11.7109375" style="137" bestFit="1" customWidth="1"/>
    <col min="17" max="17" width="11.140625" style="137" customWidth="1"/>
    <col min="18" max="18" width="1.42578125" style="18" customWidth="1"/>
    <col min="19" max="19" width="9.85546875" style="414" customWidth="1"/>
    <col min="20" max="20" width="1.42578125" style="18" customWidth="1"/>
    <col min="21" max="21" width="9.42578125" style="137" bestFit="1" customWidth="1"/>
    <col min="22" max="22" width="33.28515625" style="18" customWidth="1"/>
    <col min="23" max="16384" width="9.140625" style="18"/>
  </cols>
  <sheetData>
    <row r="1" spans="1:22" ht="15.6" customHeight="1" thickBot="1" x14ac:dyDescent="0.25">
      <c r="A1" s="1078" t="s">
        <v>256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  <c r="N1" s="1078"/>
      <c r="O1" s="1078"/>
      <c r="P1" s="1078"/>
      <c r="Q1" s="1078"/>
      <c r="R1" s="1078"/>
      <c r="S1" s="1078"/>
      <c r="T1" s="1078"/>
      <c r="U1" s="1078"/>
      <c r="V1" s="1078"/>
    </row>
    <row r="2" spans="1:22" x14ac:dyDescent="0.2">
      <c r="A2" s="276"/>
      <c r="B2" s="277"/>
      <c r="C2" s="138">
        <v>2016</v>
      </c>
      <c r="E2" s="271">
        <v>2017</v>
      </c>
      <c r="F2" s="272">
        <v>2017</v>
      </c>
      <c r="G2" s="278"/>
      <c r="I2" s="273">
        <v>2018</v>
      </c>
      <c r="J2" s="274">
        <v>2018</v>
      </c>
      <c r="K2" s="378"/>
      <c r="L2" s="376">
        <v>2019</v>
      </c>
      <c r="M2" s="377">
        <v>2019</v>
      </c>
      <c r="N2" s="55"/>
      <c r="O2" s="273">
        <v>2020</v>
      </c>
      <c r="P2" s="275">
        <v>2020</v>
      </c>
      <c r="Q2" s="274" t="s">
        <v>233</v>
      </c>
      <c r="R2" s="55"/>
      <c r="S2" s="408">
        <v>3</v>
      </c>
      <c r="T2" s="55"/>
      <c r="U2" s="149">
        <v>2021</v>
      </c>
    </row>
    <row r="3" spans="1:22" ht="10.7" customHeight="1" thickBot="1" x14ac:dyDescent="0.25">
      <c r="A3" s="279"/>
      <c r="B3" s="17"/>
      <c r="C3" s="139"/>
      <c r="E3" s="121"/>
      <c r="F3" s="122"/>
      <c r="G3" s="49"/>
      <c r="H3" s="49"/>
      <c r="I3" s="142"/>
      <c r="J3" s="143"/>
      <c r="K3" s="160"/>
      <c r="L3" s="323"/>
      <c r="M3" s="326"/>
      <c r="N3" s="160"/>
      <c r="O3" s="323"/>
      <c r="P3" s="325">
        <v>9</v>
      </c>
      <c r="Q3" s="326">
        <v>12</v>
      </c>
      <c r="R3" s="327"/>
      <c r="S3" s="409" t="s">
        <v>234</v>
      </c>
      <c r="T3" s="160"/>
      <c r="U3" s="150"/>
    </row>
    <row r="4" spans="1:22" s="73" customFormat="1" ht="10.7" customHeight="1" x14ac:dyDescent="0.2">
      <c r="A4" s="280"/>
      <c r="C4" s="140"/>
      <c r="E4" s="134"/>
      <c r="F4" s="135"/>
      <c r="G4" s="55"/>
      <c r="H4" s="55"/>
      <c r="I4" s="144"/>
      <c r="J4" s="145"/>
      <c r="K4" s="160"/>
      <c r="L4" s="324"/>
      <c r="M4" s="326"/>
      <c r="N4" s="160"/>
      <c r="O4" s="324"/>
      <c r="P4" s="325" t="s">
        <v>152</v>
      </c>
      <c r="Q4" s="326" t="s">
        <v>152</v>
      </c>
      <c r="R4" s="327"/>
      <c r="S4" s="409" t="s">
        <v>161</v>
      </c>
      <c r="T4" s="160"/>
      <c r="U4" s="151" t="s">
        <v>347</v>
      </c>
      <c r="V4" s="1073" t="s">
        <v>216</v>
      </c>
    </row>
    <row r="5" spans="1:22" ht="10.7" customHeight="1" thickBot="1" x14ac:dyDescent="0.25">
      <c r="A5" s="279"/>
      <c r="B5" s="17"/>
      <c r="C5" s="139" t="s">
        <v>1</v>
      </c>
      <c r="E5" s="121" t="s">
        <v>0</v>
      </c>
      <c r="F5" s="124" t="s">
        <v>1</v>
      </c>
      <c r="G5" s="49"/>
      <c r="H5" s="49"/>
      <c r="I5" s="144" t="s">
        <v>0</v>
      </c>
      <c r="J5" s="145" t="s">
        <v>1</v>
      </c>
      <c r="K5" s="49"/>
      <c r="L5" s="144" t="s">
        <v>0</v>
      </c>
      <c r="M5" s="145" t="s">
        <v>1</v>
      </c>
      <c r="N5" s="49"/>
      <c r="O5" s="144" t="s">
        <v>0</v>
      </c>
      <c r="P5" s="289" t="s">
        <v>257</v>
      </c>
      <c r="Q5" s="305" t="s">
        <v>190</v>
      </c>
      <c r="R5" s="49"/>
      <c r="S5" s="410"/>
      <c r="T5" s="49"/>
      <c r="U5" s="151" t="s">
        <v>0</v>
      </c>
      <c r="V5" s="1077"/>
    </row>
    <row r="6" spans="1:22" s="84" customFormat="1" ht="18" customHeight="1" x14ac:dyDescent="0.2">
      <c r="A6" s="311" t="s">
        <v>2</v>
      </c>
      <c r="B6" s="321"/>
      <c r="C6" s="312"/>
      <c r="E6" s="313"/>
      <c r="F6" s="314"/>
      <c r="G6" s="315"/>
      <c r="H6" s="90"/>
      <c r="I6" s="316"/>
      <c r="J6" s="317"/>
      <c r="K6" s="90"/>
      <c r="L6" s="316"/>
      <c r="M6" s="317"/>
      <c r="N6" s="90"/>
      <c r="O6" s="316"/>
      <c r="P6" s="315"/>
      <c r="Q6" s="318"/>
      <c r="R6" s="90"/>
      <c r="S6" s="411"/>
      <c r="T6" s="90"/>
      <c r="U6" s="328"/>
      <c r="V6" s="318" t="s">
        <v>376</v>
      </c>
    </row>
    <row r="7" spans="1:22" s="84" customFormat="1" ht="18" customHeight="1" x14ac:dyDescent="0.2">
      <c r="A7" s="281" t="s">
        <v>11</v>
      </c>
      <c r="C7" s="141"/>
      <c r="E7" s="125"/>
      <c r="F7" s="126"/>
      <c r="G7" s="90"/>
      <c r="H7" s="90"/>
      <c r="I7" s="146"/>
      <c r="J7" s="147"/>
      <c r="K7" s="90"/>
      <c r="L7" s="146"/>
      <c r="M7" s="147"/>
      <c r="N7" s="90"/>
      <c r="O7" s="146"/>
      <c r="P7" s="90"/>
      <c r="Q7" s="148"/>
      <c r="R7" s="90"/>
      <c r="S7" s="412"/>
      <c r="T7" s="90"/>
      <c r="U7" s="152"/>
      <c r="V7" s="148" t="s">
        <v>377</v>
      </c>
    </row>
    <row r="8" spans="1:22" s="84" customFormat="1" ht="15" customHeight="1" thickBot="1" x14ac:dyDescent="0.25">
      <c r="A8" s="282"/>
      <c r="B8" s="301" t="s">
        <v>202</v>
      </c>
      <c r="C8" s="461">
        <v>0</v>
      </c>
      <c r="D8" s="462"/>
      <c r="E8" s="463">
        <v>0</v>
      </c>
      <c r="F8" s="464">
        <v>214.32</v>
      </c>
      <c r="G8" s="465"/>
      <c r="H8" s="118"/>
      <c r="I8" s="446">
        <v>195</v>
      </c>
      <c r="J8" s="423">
        <v>204.78</v>
      </c>
      <c r="K8" s="270"/>
      <c r="L8" s="446">
        <v>160</v>
      </c>
      <c r="M8" s="423">
        <v>214.86</v>
      </c>
      <c r="N8" s="270"/>
      <c r="O8" s="416">
        <v>50</v>
      </c>
      <c r="P8" s="236">
        <v>144.38999999999999</v>
      </c>
      <c r="Q8" s="423">
        <f>(P8/$P$3)*12</f>
        <v>192.51999999999998</v>
      </c>
      <c r="R8" s="270"/>
      <c r="S8" s="416">
        <f>AVERAGE(F8,J8,M8)</f>
        <v>211.32000000000002</v>
      </c>
      <c r="T8" s="270"/>
      <c r="U8" s="416">
        <v>100</v>
      </c>
      <c r="V8" s="354"/>
    </row>
    <row r="9" spans="1:22" s="84" customFormat="1" ht="15" hidden="1" customHeight="1" thickBot="1" x14ac:dyDescent="0.25">
      <c r="A9" s="282"/>
      <c r="B9" s="332" t="s">
        <v>203</v>
      </c>
      <c r="C9" s="466">
        <v>25</v>
      </c>
      <c r="D9" s="462"/>
      <c r="E9" s="467">
        <v>25</v>
      </c>
      <c r="F9" s="468">
        <v>16.899999999999999</v>
      </c>
      <c r="G9" s="469"/>
      <c r="H9" s="118"/>
      <c r="I9" s="470">
        <v>20</v>
      </c>
      <c r="J9" s="471">
        <v>0</v>
      </c>
      <c r="K9" s="270"/>
      <c r="L9" s="470">
        <v>0</v>
      </c>
      <c r="M9" s="471">
        <v>0</v>
      </c>
      <c r="N9" s="270"/>
      <c r="O9" s="472">
        <v>0</v>
      </c>
      <c r="P9" s="473">
        <v>0</v>
      </c>
      <c r="Q9" s="471">
        <f>(P9/$P$3)*12</f>
        <v>0</v>
      </c>
      <c r="R9" s="270"/>
      <c r="S9" s="416"/>
      <c r="T9" s="270"/>
      <c r="U9" s="472">
        <v>0</v>
      </c>
      <c r="V9" s="355"/>
    </row>
    <row r="10" spans="1:22" s="84" customFormat="1" ht="15" customHeight="1" thickTop="1" x14ac:dyDescent="0.2">
      <c r="A10" s="282"/>
      <c r="B10" s="333" t="s">
        <v>6</v>
      </c>
      <c r="C10" s="432">
        <f>SUM(C9)</f>
        <v>25</v>
      </c>
      <c r="D10" s="462"/>
      <c r="E10" s="452">
        <f>SUM(E9)</f>
        <v>25</v>
      </c>
      <c r="F10" s="434">
        <v>231.22</v>
      </c>
      <c r="G10" s="474"/>
      <c r="H10" s="475"/>
      <c r="I10" s="452">
        <f>SUM(I8:I9)</f>
        <v>215</v>
      </c>
      <c r="J10" s="434">
        <f>SUM(J8:J9)</f>
        <v>204.78</v>
      </c>
      <c r="K10" s="475"/>
      <c r="L10" s="452">
        <f>SUM(L8:L9)</f>
        <v>160</v>
      </c>
      <c r="M10" s="434">
        <f>SUM(M8:M9)</f>
        <v>214.86</v>
      </c>
      <c r="N10" s="475"/>
      <c r="O10" s="432">
        <f>SUM(O8:O9)</f>
        <v>50</v>
      </c>
      <c r="P10" s="433">
        <f>SUM(P8+P9)</f>
        <v>144.38999999999999</v>
      </c>
      <c r="Q10" s="434">
        <f>(P10/$P$3)*12</f>
        <v>192.51999999999998</v>
      </c>
      <c r="R10" s="475"/>
      <c r="S10" s="419">
        <f>SUM(S8:S9)</f>
        <v>211.32000000000002</v>
      </c>
      <c r="T10" s="475"/>
      <c r="U10" s="432">
        <f>SUM(U8:U9)</f>
        <v>100</v>
      </c>
      <c r="V10" s="356"/>
    </row>
    <row r="11" spans="1:22" s="84" customFormat="1" ht="15" customHeight="1" x14ac:dyDescent="0.2">
      <c r="A11" s="281" t="s">
        <v>17</v>
      </c>
      <c r="C11" s="476"/>
      <c r="D11" s="462"/>
      <c r="E11" s="477"/>
      <c r="F11" s="478"/>
      <c r="G11" s="118"/>
      <c r="H11" s="118"/>
      <c r="I11" s="450"/>
      <c r="J11" s="451"/>
      <c r="K11" s="118"/>
      <c r="L11" s="450"/>
      <c r="M11" s="451"/>
      <c r="N11" s="118"/>
      <c r="O11" s="430"/>
      <c r="P11" s="118"/>
      <c r="Q11" s="431"/>
      <c r="R11" s="118"/>
      <c r="S11" s="417"/>
      <c r="T11" s="118"/>
      <c r="U11" s="430"/>
      <c r="V11" s="357"/>
    </row>
    <row r="12" spans="1:22" s="84" customFormat="1" ht="15" customHeight="1" x14ac:dyDescent="0.2">
      <c r="A12" s="283"/>
      <c r="B12" s="301" t="s">
        <v>19</v>
      </c>
      <c r="C12" s="461">
        <v>15412.44</v>
      </c>
      <c r="D12" s="462"/>
      <c r="E12" s="463">
        <v>15789.83</v>
      </c>
      <c r="F12" s="464">
        <v>16126.47</v>
      </c>
      <c r="G12" s="465"/>
      <c r="H12" s="118"/>
      <c r="I12" s="446">
        <v>16620.849999999999</v>
      </c>
      <c r="J12" s="423">
        <v>16907.89</v>
      </c>
      <c r="K12" s="118"/>
      <c r="L12" s="446">
        <v>16849.91</v>
      </c>
      <c r="M12" s="423">
        <v>17307.38</v>
      </c>
      <c r="N12" s="118"/>
      <c r="O12" s="416">
        <v>16507.990000000002</v>
      </c>
      <c r="P12" s="236">
        <v>16843.91</v>
      </c>
      <c r="Q12" s="423">
        <f>(P12/$P$3)*12</f>
        <v>22458.546666666665</v>
      </c>
      <c r="R12" s="118"/>
      <c r="S12" s="416">
        <f>AVERAGE(F12,J12,M12)</f>
        <v>16780.580000000002</v>
      </c>
      <c r="T12" s="118"/>
      <c r="U12" s="631">
        <v>16873.91</v>
      </c>
      <c r="V12" s="633" t="s">
        <v>344</v>
      </c>
    </row>
    <row r="13" spans="1:22" s="84" customFormat="1" ht="15" customHeight="1" thickBot="1" x14ac:dyDescent="0.25">
      <c r="A13" s="283"/>
      <c r="B13" s="332" t="s">
        <v>223</v>
      </c>
      <c r="C13" s="466"/>
      <c r="D13" s="462"/>
      <c r="E13" s="467"/>
      <c r="F13" s="468"/>
      <c r="G13" s="469"/>
      <c r="H13" s="118"/>
      <c r="I13" s="470"/>
      <c r="J13" s="471"/>
      <c r="K13" s="118"/>
      <c r="L13" s="470"/>
      <c r="M13" s="471">
        <v>1351.65</v>
      </c>
      <c r="N13" s="118"/>
      <c r="O13" s="472">
        <v>0</v>
      </c>
      <c r="P13" s="473"/>
      <c r="Q13" s="471"/>
      <c r="R13" s="118"/>
      <c r="S13" s="472">
        <f t="shared" ref="S13:S32" si="0">AVERAGE(C13,F13,J13,)</f>
        <v>0</v>
      </c>
      <c r="T13" s="118"/>
      <c r="U13" s="472">
        <v>0</v>
      </c>
      <c r="V13" s="355"/>
    </row>
    <row r="14" spans="1:22" s="293" customFormat="1" ht="15" customHeight="1" thickTop="1" x14ac:dyDescent="0.2">
      <c r="A14" s="306"/>
      <c r="B14" s="334" t="s">
        <v>6</v>
      </c>
      <c r="C14" s="432">
        <f>SUM(C12:C12)</f>
        <v>15412.44</v>
      </c>
      <c r="D14" s="479"/>
      <c r="E14" s="480">
        <f>SUM(E12:E12)</f>
        <v>15789.83</v>
      </c>
      <c r="F14" s="481">
        <f>SUM(F12:F12)</f>
        <v>16126.47</v>
      </c>
      <c r="G14" s="474"/>
      <c r="H14" s="475"/>
      <c r="I14" s="480">
        <f>I12</f>
        <v>16620.849999999999</v>
      </c>
      <c r="J14" s="481">
        <f>J12</f>
        <v>16907.89</v>
      </c>
      <c r="K14" s="475"/>
      <c r="L14" s="452">
        <f>L12</f>
        <v>16849.91</v>
      </c>
      <c r="M14" s="481">
        <f>SUM(M12:M13)</f>
        <v>18659.030000000002</v>
      </c>
      <c r="N14" s="475"/>
      <c r="O14" s="432">
        <f>SUM(O12:O13)</f>
        <v>16507.990000000002</v>
      </c>
      <c r="P14" s="433">
        <f>SUM(P12:P13)</f>
        <v>16843.91</v>
      </c>
      <c r="Q14" s="434">
        <f>(P14/$P$3)*12</f>
        <v>22458.546666666665</v>
      </c>
      <c r="R14" s="475"/>
      <c r="S14" s="419">
        <f>SUM(S12:S13)</f>
        <v>16780.580000000002</v>
      </c>
      <c r="T14" s="475"/>
      <c r="U14" s="432">
        <f>SUM(U12:U13)</f>
        <v>16873.91</v>
      </c>
      <c r="V14" s="358"/>
    </row>
    <row r="15" spans="1:22" s="293" customFormat="1" ht="15" customHeight="1" x14ac:dyDescent="0.2">
      <c r="A15" s="281" t="s">
        <v>254</v>
      </c>
      <c r="B15" s="292"/>
      <c r="C15" s="482"/>
      <c r="D15" s="479"/>
      <c r="E15" s="483"/>
      <c r="F15" s="484"/>
      <c r="G15" s="475"/>
      <c r="H15" s="475"/>
      <c r="I15" s="483"/>
      <c r="J15" s="484"/>
      <c r="K15" s="475"/>
      <c r="L15" s="483"/>
      <c r="M15" s="484"/>
      <c r="N15" s="475"/>
      <c r="O15" s="482"/>
      <c r="P15" s="475"/>
      <c r="Q15" s="484"/>
      <c r="R15" s="475"/>
      <c r="S15" s="418"/>
      <c r="T15" s="475"/>
      <c r="U15" s="482"/>
      <c r="V15" s="379"/>
    </row>
    <row r="16" spans="1:22" s="293" customFormat="1" ht="15" customHeight="1" x14ac:dyDescent="0.2">
      <c r="A16" s="306"/>
      <c r="B16" s="165" t="s">
        <v>255</v>
      </c>
      <c r="C16" s="484"/>
      <c r="D16" s="479"/>
      <c r="E16" s="485"/>
      <c r="F16" s="486"/>
      <c r="G16" s="475"/>
      <c r="H16" s="475"/>
      <c r="I16" s="485"/>
      <c r="J16" s="486"/>
      <c r="K16" s="475"/>
      <c r="L16" s="485">
        <v>54360.28</v>
      </c>
      <c r="M16" s="486"/>
      <c r="N16" s="475"/>
      <c r="O16" s="487">
        <v>54360.28</v>
      </c>
      <c r="P16" s="488"/>
      <c r="Q16" s="486"/>
      <c r="R16" s="475"/>
      <c r="S16" s="418"/>
      <c r="T16" s="475"/>
      <c r="U16" s="489">
        <v>58550</v>
      </c>
      <c r="V16" s="379"/>
    </row>
    <row r="17" spans="1:22" s="293" customFormat="1" ht="15" customHeight="1" x14ac:dyDescent="0.2">
      <c r="A17" s="306"/>
      <c r="B17" s="292" t="s">
        <v>378</v>
      </c>
      <c r="C17" s="482"/>
      <c r="D17" s="479"/>
      <c r="E17" s="483"/>
      <c r="F17" s="484"/>
      <c r="G17" s="475"/>
      <c r="H17" s="475"/>
      <c r="I17" s="483"/>
      <c r="J17" s="484"/>
      <c r="K17" s="475"/>
      <c r="L17" s="483">
        <v>12300</v>
      </c>
      <c r="M17" s="484"/>
      <c r="N17" s="475"/>
      <c r="O17" s="490">
        <v>12300</v>
      </c>
      <c r="P17" s="475"/>
      <c r="Q17" s="484"/>
      <c r="R17" s="475"/>
      <c r="S17" s="416"/>
      <c r="T17" s="475"/>
      <c r="U17" s="482"/>
      <c r="V17" s="359"/>
    </row>
    <row r="18" spans="1:22" s="30" customFormat="1" ht="15" customHeight="1" thickBot="1" x14ac:dyDescent="0.25">
      <c r="A18" s="319" t="s">
        <v>27</v>
      </c>
      <c r="B18" s="322"/>
      <c r="C18" s="491">
        <f>SUM(C14,C10,)</f>
        <v>15437.44</v>
      </c>
      <c r="D18" s="492"/>
      <c r="E18" s="493">
        <f>SUM(E14,E10,)</f>
        <v>15814.83</v>
      </c>
      <c r="F18" s="494">
        <f>SUM(F14,F10,)</f>
        <v>16357.689999999999</v>
      </c>
      <c r="G18" s="495"/>
      <c r="H18" s="456"/>
      <c r="I18" s="496">
        <f>SUM(I10+I14)</f>
        <v>16835.849999999999</v>
      </c>
      <c r="J18" s="497">
        <f>SUM(J10+J14)</f>
        <v>17112.669999999998</v>
      </c>
      <c r="K18" s="456"/>
      <c r="L18" s="496">
        <f>SUM(L10+L14)</f>
        <v>17009.91</v>
      </c>
      <c r="M18" s="497">
        <f>SUM(M10+M14)</f>
        <v>18873.890000000003</v>
      </c>
      <c r="N18" s="456"/>
      <c r="O18" s="498">
        <f>SUM(O10,O14,O16,O17)</f>
        <v>83218.27</v>
      </c>
      <c r="P18" s="499">
        <f>SUM(P14,P10,)</f>
        <v>16988.3</v>
      </c>
      <c r="Q18" s="497">
        <f>(P18/$P$3)*12</f>
        <v>22651.066666666666</v>
      </c>
      <c r="R18" s="456"/>
      <c r="S18" s="500">
        <f>SUM(S10+S14)</f>
        <v>16991.900000000001</v>
      </c>
      <c r="T18" s="456"/>
      <c r="U18" s="498">
        <f>SUM(U10,U14,U16,U17)</f>
        <v>75523.91</v>
      </c>
      <c r="V18" s="360"/>
    </row>
    <row r="19" spans="1:22" ht="15" customHeight="1" thickBot="1" x14ac:dyDescent="0.25">
      <c r="A19" s="299"/>
      <c r="B19" s="299"/>
      <c r="C19" s="501"/>
      <c r="D19" s="502"/>
      <c r="E19" s="503"/>
      <c r="F19" s="504"/>
      <c r="G19" s="502"/>
      <c r="H19" s="502"/>
      <c r="I19" s="505"/>
      <c r="J19" s="506"/>
      <c r="K19" s="502"/>
      <c r="L19" s="505"/>
      <c r="M19" s="506"/>
      <c r="N19" s="502"/>
      <c r="O19" s="507"/>
      <c r="P19" s="508"/>
      <c r="Q19" s="506"/>
      <c r="R19" s="502"/>
      <c r="S19" s="509"/>
      <c r="T19" s="502"/>
      <c r="U19" s="507"/>
      <c r="V19" s="361"/>
    </row>
    <row r="20" spans="1:22" ht="15" customHeight="1" x14ac:dyDescent="0.2">
      <c r="A20" s="320" t="s">
        <v>28</v>
      </c>
      <c r="B20" s="277"/>
      <c r="C20" s="510"/>
      <c r="D20" s="116"/>
      <c r="E20" s="511"/>
      <c r="F20" s="512"/>
      <c r="G20" s="513"/>
      <c r="H20" s="270"/>
      <c r="I20" s="514"/>
      <c r="J20" s="515"/>
      <c r="K20" s="270"/>
      <c r="L20" s="514"/>
      <c r="M20" s="515"/>
      <c r="N20" s="270"/>
      <c r="O20" s="516"/>
      <c r="P20" s="517"/>
      <c r="Q20" s="518"/>
      <c r="R20" s="270"/>
      <c r="S20" s="519"/>
      <c r="T20" s="270"/>
      <c r="U20" s="516"/>
      <c r="V20" s="362"/>
    </row>
    <row r="21" spans="1:22" ht="15" customHeight="1" x14ac:dyDescent="0.2">
      <c r="A21" s="284" t="s">
        <v>128</v>
      </c>
      <c r="C21" s="520"/>
      <c r="D21" s="116"/>
      <c r="E21" s="521"/>
      <c r="F21" s="522"/>
      <c r="G21" s="270"/>
      <c r="H21" s="270"/>
      <c r="I21" s="450"/>
      <c r="J21" s="451"/>
      <c r="K21" s="270"/>
      <c r="L21" s="450"/>
      <c r="M21" s="451"/>
      <c r="N21" s="270"/>
      <c r="O21" s="430"/>
      <c r="P21" s="118"/>
      <c r="Q21" s="431"/>
      <c r="R21" s="270"/>
      <c r="S21" s="417"/>
      <c r="T21" s="270"/>
      <c r="U21" s="430"/>
      <c r="V21" s="363"/>
    </row>
    <row r="22" spans="1:22" ht="15" hidden="1" customHeight="1" x14ac:dyDescent="0.2">
      <c r="A22" s="285"/>
      <c r="B22" s="104" t="s">
        <v>122</v>
      </c>
      <c r="C22" s="523"/>
      <c r="D22" s="116"/>
      <c r="E22" s="524"/>
      <c r="F22" s="525"/>
      <c r="G22" s="270"/>
      <c r="H22" s="270"/>
      <c r="I22" s="450"/>
      <c r="J22" s="451"/>
      <c r="K22" s="270"/>
      <c r="L22" s="450"/>
      <c r="M22" s="451"/>
      <c r="N22" s="270"/>
      <c r="O22" s="430"/>
      <c r="P22" s="118">
        <v>0</v>
      </c>
      <c r="Q22" s="431"/>
      <c r="R22" s="270"/>
      <c r="S22" s="418">
        <f t="shared" si="0"/>
        <v>0</v>
      </c>
      <c r="T22" s="270"/>
      <c r="U22" s="430"/>
      <c r="V22" s="364"/>
    </row>
    <row r="23" spans="1:22" ht="15" hidden="1" customHeight="1" x14ac:dyDescent="0.2">
      <c r="A23" s="285"/>
      <c r="B23" s="104" t="s">
        <v>123</v>
      </c>
      <c r="C23" s="523"/>
      <c r="D23" s="116"/>
      <c r="E23" s="524"/>
      <c r="F23" s="525"/>
      <c r="G23" s="270"/>
      <c r="H23" s="270"/>
      <c r="I23" s="450"/>
      <c r="J23" s="451"/>
      <c r="K23" s="270"/>
      <c r="L23" s="450"/>
      <c r="M23" s="451"/>
      <c r="N23" s="270"/>
      <c r="O23" s="430"/>
      <c r="P23" s="118">
        <v>0</v>
      </c>
      <c r="Q23" s="431"/>
      <c r="R23" s="270"/>
      <c r="S23" s="416">
        <f t="shared" si="0"/>
        <v>0</v>
      </c>
      <c r="T23" s="270"/>
      <c r="U23" s="430"/>
      <c r="V23" s="365"/>
    </row>
    <row r="24" spans="1:22" ht="15" hidden="1" customHeight="1" x14ac:dyDescent="0.2">
      <c r="A24" s="285"/>
      <c r="B24" s="104" t="s">
        <v>132</v>
      </c>
      <c r="C24" s="523"/>
      <c r="D24" s="116"/>
      <c r="E24" s="524"/>
      <c r="F24" s="525"/>
      <c r="G24" s="270"/>
      <c r="H24" s="270"/>
      <c r="I24" s="450"/>
      <c r="J24" s="451"/>
      <c r="K24" s="270"/>
      <c r="L24" s="450"/>
      <c r="M24" s="451"/>
      <c r="N24" s="270"/>
      <c r="O24" s="430"/>
      <c r="P24" s="118">
        <v>0</v>
      </c>
      <c r="Q24" s="431"/>
      <c r="R24" s="270"/>
      <c r="S24" s="416">
        <f t="shared" si="0"/>
        <v>0</v>
      </c>
      <c r="T24" s="270"/>
      <c r="U24" s="430"/>
      <c r="V24" s="365"/>
    </row>
    <row r="25" spans="1:22" ht="15" customHeight="1" x14ac:dyDescent="0.2">
      <c r="A25" s="279"/>
      <c r="B25" s="302" t="s">
        <v>130</v>
      </c>
      <c r="C25" s="526">
        <v>0</v>
      </c>
      <c r="D25" s="116"/>
      <c r="E25" s="527">
        <v>0</v>
      </c>
      <c r="F25" s="528">
        <v>12210</v>
      </c>
      <c r="G25" s="415" t="s">
        <v>186</v>
      </c>
      <c r="H25" s="270"/>
      <c r="I25" s="446">
        <v>15000</v>
      </c>
      <c r="J25" s="423">
        <v>11110.1</v>
      </c>
      <c r="K25" s="270"/>
      <c r="L25" s="446">
        <v>12809.91</v>
      </c>
      <c r="M25" s="423">
        <v>0</v>
      </c>
      <c r="N25" s="270"/>
      <c r="O25" s="416">
        <v>50000</v>
      </c>
      <c r="P25" s="236">
        <v>10950</v>
      </c>
      <c r="Q25" s="423">
        <f>(P25/$P$3)*12</f>
        <v>14600</v>
      </c>
      <c r="R25" s="270"/>
      <c r="S25" s="416">
        <f>AVERAGE(F25,J25,M25)</f>
        <v>7773.3666666666659</v>
      </c>
      <c r="T25" s="270"/>
      <c r="U25" s="416">
        <v>30000</v>
      </c>
      <c r="V25" s="632" t="s">
        <v>278</v>
      </c>
    </row>
    <row r="26" spans="1:22" ht="15" customHeight="1" x14ac:dyDescent="0.2">
      <c r="A26" s="283"/>
      <c r="B26" s="301" t="s">
        <v>204</v>
      </c>
      <c r="C26" s="526">
        <v>500</v>
      </c>
      <c r="D26" s="116"/>
      <c r="E26" s="527">
        <v>500</v>
      </c>
      <c r="F26" s="528">
        <v>570</v>
      </c>
      <c r="G26" s="415"/>
      <c r="H26" s="270"/>
      <c r="I26" s="446">
        <v>1000</v>
      </c>
      <c r="J26" s="423">
        <v>2949</v>
      </c>
      <c r="K26" s="270"/>
      <c r="L26" s="446">
        <v>4000</v>
      </c>
      <c r="M26" s="423">
        <v>2459.1999999999998</v>
      </c>
      <c r="N26" s="270"/>
      <c r="O26" s="416">
        <v>3000</v>
      </c>
      <c r="P26" s="236">
        <v>1902.01</v>
      </c>
      <c r="Q26" s="423">
        <f>(P26/$P$3)*12</f>
        <v>2536.0133333333333</v>
      </c>
      <c r="R26" s="270"/>
      <c r="S26" s="416">
        <f t="shared" ref="S26:S27" si="1">AVERAGE(F26,J26,M26)</f>
        <v>1992.7333333333333</v>
      </c>
      <c r="T26" s="270"/>
      <c r="U26" s="416">
        <v>2000</v>
      </c>
      <c r="V26" s="365"/>
    </row>
    <row r="27" spans="1:22" ht="15" customHeight="1" thickBot="1" x14ac:dyDescent="0.25">
      <c r="A27" s="279"/>
      <c r="B27" s="330" t="s">
        <v>369</v>
      </c>
      <c r="C27" s="529">
        <v>0</v>
      </c>
      <c r="D27" s="116"/>
      <c r="E27" s="530">
        <v>0</v>
      </c>
      <c r="F27" s="531">
        <v>0</v>
      </c>
      <c r="G27" s="532" t="s">
        <v>187</v>
      </c>
      <c r="H27" s="270"/>
      <c r="I27" s="447">
        <v>0</v>
      </c>
      <c r="J27" s="426">
        <v>30000</v>
      </c>
      <c r="K27" s="270"/>
      <c r="L27" s="447">
        <v>0</v>
      </c>
      <c r="M27" s="426">
        <v>0</v>
      </c>
      <c r="N27" s="270"/>
      <c r="O27" s="424">
        <v>0</v>
      </c>
      <c r="P27" s="425">
        <v>0</v>
      </c>
      <c r="Q27" s="426">
        <f>(P27/$P$3)*12</f>
        <v>0</v>
      </c>
      <c r="R27" s="270"/>
      <c r="S27" s="416">
        <f t="shared" si="1"/>
        <v>10000</v>
      </c>
      <c r="T27" s="270"/>
      <c r="U27" s="424">
        <v>800</v>
      </c>
      <c r="V27" s="366" t="s">
        <v>368</v>
      </c>
    </row>
    <row r="28" spans="1:22" s="73" customFormat="1" ht="15" customHeight="1" thickTop="1" x14ac:dyDescent="0.2">
      <c r="A28" s="307"/>
      <c r="B28" s="329" t="s">
        <v>6</v>
      </c>
      <c r="C28" s="533">
        <f>SUM(C25:C27)</f>
        <v>500</v>
      </c>
      <c r="D28" s="534"/>
      <c r="E28" s="535">
        <f>SUM(E25:E27)</f>
        <v>500</v>
      </c>
      <c r="F28" s="536">
        <f>SUM(F25:F27)</f>
        <v>12780</v>
      </c>
      <c r="G28" s="537"/>
      <c r="H28" s="449"/>
      <c r="I28" s="448">
        <f>SUM(I25+I26+I27)</f>
        <v>16000</v>
      </c>
      <c r="J28" s="429">
        <f>SUM(J25+J26+J27)</f>
        <v>44059.1</v>
      </c>
      <c r="K28" s="449"/>
      <c r="L28" s="448">
        <f>SUM(L25+L26+L27)</f>
        <v>16809.91</v>
      </c>
      <c r="M28" s="429">
        <f>SUM(M25+M26+M27)</f>
        <v>2459.1999999999998</v>
      </c>
      <c r="N28" s="449"/>
      <c r="O28" s="427">
        <f>SUM(O25:O27)</f>
        <v>53000</v>
      </c>
      <c r="P28" s="428">
        <f>SUM(P22:P27)</f>
        <v>12852.01</v>
      </c>
      <c r="Q28" s="429">
        <f>(P28/$P$3)*12</f>
        <v>17136.013333333336</v>
      </c>
      <c r="R28" s="449"/>
      <c r="S28" s="417">
        <f>SUM(S25:S27)</f>
        <v>19766.099999999999</v>
      </c>
      <c r="T28" s="449"/>
      <c r="U28" s="427">
        <f>SUM(U25:U27)</f>
        <v>32800</v>
      </c>
      <c r="V28" s="367"/>
    </row>
    <row r="29" spans="1:22" ht="15" customHeight="1" x14ac:dyDescent="0.2">
      <c r="A29" s="284" t="s">
        <v>99</v>
      </c>
      <c r="C29" s="520"/>
      <c r="D29" s="116"/>
      <c r="E29" s="521"/>
      <c r="F29" s="522"/>
      <c r="G29" s="270"/>
      <c r="H29" s="270"/>
      <c r="I29" s="450"/>
      <c r="J29" s="451"/>
      <c r="K29" s="270"/>
      <c r="L29" s="450"/>
      <c r="M29" s="451"/>
      <c r="N29" s="270"/>
      <c r="O29" s="430"/>
      <c r="P29" s="118"/>
      <c r="Q29" s="431"/>
      <c r="R29" s="270"/>
      <c r="S29" s="417"/>
      <c r="T29" s="270"/>
      <c r="U29" s="430"/>
      <c r="V29" s="363"/>
    </row>
    <row r="30" spans="1:22" ht="15" hidden="1" customHeight="1" x14ac:dyDescent="0.2">
      <c r="A30" s="285"/>
      <c r="B30" s="104" t="s">
        <v>122</v>
      </c>
      <c r="C30" s="523"/>
      <c r="D30" s="116"/>
      <c r="E30" s="524"/>
      <c r="F30" s="525"/>
      <c r="G30" s="270"/>
      <c r="H30" s="270"/>
      <c r="I30" s="450"/>
      <c r="J30" s="451"/>
      <c r="K30" s="270"/>
      <c r="L30" s="450"/>
      <c r="M30" s="451"/>
      <c r="N30" s="270"/>
      <c r="O30" s="430"/>
      <c r="P30" s="118">
        <v>0</v>
      </c>
      <c r="Q30" s="431"/>
      <c r="R30" s="270"/>
      <c r="S30" s="418">
        <f t="shared" si="0"/>
        <v>0</v>
      </c>
      <c r="T30" s="270"/>
      <c r="U30" s="430"/>
      <c r="V30" s="364"/>
    </row>
    <row r="31" spans="1:22" ht="15" hidden="1" customHeight="1" x14ac:dyDescent="0.2">
      <c r="A31" s="285"/>
      <c r="B31" s="104" t="s">
        <v>123</v>
      </c>
      <c r="C31" s="523"/>
      <c r="D31" s="116"/>
      <c r="E31" s="524"/>
      <c r="F31" s="525"/>
      <c r="G31" s="270"/>
      <c r="H31" s="270"/>
      <c r="I31" s="450"/>
      <c r="J31" s="451"/>
      <c r="K31" s="270"/>
      <c r="L31" s="450"/>
      <c r="M31" s="451"/>
      <c r="N31" s="270"/>
      <c r="O31" s="430"/>
      <c r="P31" s="118">
        <v>0</v>
      </c>
      <c r="Q31" s="431"/>
      <c r="R31" s="270"/>
      <c r="S31" s="416">
        <f t="shared" si="0"/>
        <v>0</v>
      </c>
      <c r="T31" s="270"/>
      <c r="U31" s="430"/>
      <c r="V31" s="365"/>
    </row>
    <row r="32" spans="1:22" ht="15" hidden="1" customHeight="1" x14ac:dyDescent="0.2">
      <c r="A32" s="285"/>
      <c r="B32" s="104" t="s">
        <v>132</v>
      </c>
      <c r="C32" s="523"/>
      <c r="D32" s="116"/>
      <c r="E32" s="524"/>
      <c r="F32" s="525"/>
      <c r="G32" s="270"/>
      <c r="H32" s="270"/>
      <c r="I32" s="450"/>
      <c r="J32" s="451"/>
      <c r="K32" s="270"/>
      <c r="L32" s="450"/>
      <c r="M32" s="451"/>
      <c r="N32" s="270"/>
      <c r="O32" s="430"/>
      <c r="P32" s="118">
        <v>0</v>
      </c>
      <c r="Q32" s="431"/>
      <c r="R32" s="270"/>
      <c r="S32" s="416">
        <f t="shared" si="0"/>
        <v>0</v>
      </c>
      <c r="T32" s="270"/>
      <c r="U32" s="430"/>
      <c r="V32" s="365"/>
    </row>
    <row r="33" spans="1:22" ht="15" customHeight="1" x14ac:dyDescent="0.2">
      <c r="A33" s="279"/>
      <c r="B33" s="302" t="s">
        <v>205</v>
      </c>
      <c r="C33" s="526">
        <v>0</v>
      </c>
      <c r="D33" s="116"/>
      <c r="E33" s="527">
        <v>0</v>
      </c>
      <c r="F33" s="528">
        <v>0</v>
      </c>
      <c r="G33" s="415" t="s">
        <v>186</v>
      </c>
      <c r="H33" s="270"/>
      <c r="I33" s="446">
        <v>0</v>
      </c>
      <c r="J33" s="423">
        <v>0</v>
      </c>
      <c r="K33" s="270"/>
      <c r="L33" s="446">
        <v>0</v>
      </c>
      <c r="M33" s="423">
        <v>0</v>
      </c>
      <c r="N33" s="270"/>
      <c r="O33" s="416">
        <v>0</v>
      </c>
      <c r="P33" s="236">
        <v>0</v>
      </c>
      <c r="Q33" s="423">
        <f>(P33/$P$3)*12</f>
        <v>0</v>
      </c>
      <c r="R33" s="270"/>
      <c r="S33" s="416">
        <f>AVERAGE(F33,J33,M33)</f>
        <v>0</v>
      </c>
      <c r="T33" s="270"/>
      <c r="U33" s="416">
        <v>0</v>
      </c>
      <c r="V33" s="365"/>
    </row>
    <row r="34" spans="1:22" ht="15" customHeight="1" thickBot="1" x14ac:dyDescent="0.25">
      <c r="A34" s="283"/>
      <c r="B34" s="331" t="s">
        <v>101</v>
      </c>
      <c r="C34" s="529">
        <v>0</v>
      </c>
      <c r="D34" s="116"/>
      <c r="E34" s="530">
        <v>0</v>
      </c>
      <c r="F34" s="531">
        <v>193.75</v>
      </c>
      <c r="G34" s="532"/>
      <c r="H34" s="270"/>
      <c r="I34" s="447">
        <v>200</v>
      </c>
      <c r="J34" s="426"/>
      <c r="K34" s="270"/>
      <c r="L34" s="447">
        <v>200</v>
      </c>
      <c r="M34" s="426">
        <v>63.09</v>
      </c>
      <c r="N34" s="270"/>
      <c r="O34" s="424">
        <v>100</v>
      </c>
      <c r="P34" s="425"/>
      <c r="Q34" s="426">
        <f>(P34/$P$3)*12</f>
        <v>0</v>
      </c>
      <c r="R34" s="270"/>
      <c r="S34" s="416">
        <f>AVERAGE(F34,J34,M34)</f>
        <v>128.42000000000002</v>
      </c>
      <c r="T34" s="270"/>
      <c r="U34" s="424">
        <v>0</v>
      </c>
      <c r="V34" s="366"/>
    </row>
    <row r="35" spans="1:22" s="73" customFormat="1" ht="15" customHeight="1" thickTop="1" x14ac:dyDescent="0.2">
      <c r="A35" s="307"/>
      <c r="B35" s="353" t="s">
        <v>6</v>
      </c>
      <c r="C35" s="538">
        <f>SUM(C33:C34)</f>
        <v>0</v>
      </c>
      <c r="D35" s="534"/>
      <c r="E35" s="539">
        <f>SUM(E33:E34)</f>
        <v>0</v>
      </c>
      <c r="F35" s="540">
        <f>SUM(F33:F34)</f>
        <v>193.75</v>
      </c>
      <c r="G35" s="541"/>
      <c r="H35" s="449"/>
      <c r="I35" s="452">
        <f>SUM(I33+I34)</f>
        <v>200</v>
      </c>
      <c r="J35" s="434">
        <f>SUM(J33+J34)</f>
        <v>0</v>
      </c>
      <c r="K35" s="449"/>
      <c r="L35" s="452">
        <f>SUM(L33+L34)</f>
        <v>200</v>
      </c>
      <c r="M35" s="434">
        <f>SUM(M33+M34)</f>
        <v>63.09</v>
      </c>
      <c r="N35" s="449"/>
      <c r="O35" s="432">
        <f>SUM(O33:O34)</f>
        <v>100</v>
      </c>
      <c r="P35" s="433">
        <f>SUM(P30:P34)</f>
        <v>0</v>
      </c>
      <c r="Q35" s="434">
        <f>(P35/$P$3)*12</f>
        <v>0</v>
      </c>
      <c r="R35" s="449"/>
      <c r="S35" s="419">
        <f>SUM(S33:S34)</f>
        <v>128.42000000000002</v>
      </c>
      <c r="T35" s="449"/>
      <c r="U35" s="432">
        <f>SUM(U33:U34)</f>
        <v>0</v>
      </c>
      <c r="V35" s="368"/>
    </row>
    <row r="36" spans="1:22" s="84" customFormat="1" ht="10.5" customHeight="1" thickBot="1" x14ac:dyDescent="0.25">
      <c r="A36" s="287"/>
      <c r="B36" s="157"/>
      <c r="C36" s="542"/>
      <c r="D36" s="502"/>
      <c r="E36" s="543"/>
      <c r="F36" s="544"/>
      <c r="G36" s="545"/>
      <c r="H36" s="502"/>
      <c r="I36" s="453"/>
      <c r="J36" s="436"/>
      <c r="K36" s="454"/>
      <c r="L36" s="453"/>
      <c r="M36" s="436"/>
      <c r="N36" s="454"/>
      <c r="O36" s="420"/>
      <c r="P36" s="435"/>
      <c r="Q36" s="436"/>
      <c r="R36" s="454"/>
      <c r="S36" s="420"/>
      <c r="T36" s="454"/>
      <c r="U36" s="420"/>
      <c r="V36" s="369"/>
    </row>
    <row r="37" spans="1:22" s="30" customFormat="1" ht="15" customHeight="1" x14ac:dyDescent="0.2">
      <c r="A37" s="286" t="s">
        <v>82</v>
      </c>
      <c r="B37" s="27"/>
      <c r="C37" s="546">
        <f>SUM(C28)</f>
        <v>500</v>
      </c>
      <c r="D37" s="492"/>
      <c r="E37" s="547">
        <f>SUM(E28)</f>
        <v>500</v>
      </c>
      <c r="F37" s="548">
        <f>+SUM(F28+F35)</f>
        <v>12973.75</v>
      </c>
      <c r="G37" s="549"/>
      <c r="H37" s="456"/>
      <c r="I37" s="455">
        <f>SUM(I28+I35)</f>
        <v>16200</v>
      </c>
      <c r="J37" s="439">
        <f>SUM(J28+J35)</f>
        <v>44059.1</v>
      </c>
      <c r="K37" s="456"/>
      <c r="L37" s="455">
        <f>SUM(L28+L35)</f>
        <v>17009.91</v>
      </c>
      <c r="M37" s="439">
        <f>SUM(M28+M35)</f>
        <v>2522.29</v>
      </c>
      <c r="N37" s="456"/>
      <c r="O37" s="437">
        <f>SUM(O28+O35)</f>
        <v>53100</v>
      </c>
      <c r="P37" s="438">
        <f>SUM(P28+P35)</f>
        <v>12852.01</v>
      </c>
      <c r="Q37" s="439">
        <f>(P37/$P$3)*12</f>
        <v>17136.013333333336</v>
      </c>
      <c r="R37" s="456"/>
      <c r="S37" s="418">
        <f>SUM(S28+S35)</f>
        <v>19894.519999999997</v>
      </c>
      <c r="T37" s="456"/>
      <c r="U37" s="437">
        <f>SUM(U28+U35)</f>
        <v>32800</v>
      </c>
      <c r="V37" s="370"/>
    </row>
    <row r="38" spans="1:22" s="297" customFormat="1" ht="15" customHeight="1" thickBot="1" x14ac:dyDescent="0.25">
      <c r="A38" s="308"/>
      <c r="B38" s="296"/>
      <c r="C38" s="421"/>
      <c r="D38" s="550"/>
      <c r="E38" s="551"/>
      <c r="F38" s="442"/>
      <c r="G38" s="441"/>
      <c r="H38" s="441"/>
      <c r="I38" s="457"/>
      <c r="J38" s="458"/>
      <c r="K38" s="441"/>
      <c r="L38" s="457"/>
      <c r="M38" s="458"/>
      <c r="N38" s="441"/>
      <c r="O38" s="440"/>
      <c r="P38" s="441"/>
      <c r="Q38" s="442"/>
      <c r="R38" s="441"/>
      <c r="S38" s="421"/>
      <c r="T38" s="441"/>
      <c r="U38" s="440"/>
      <c r="V38" s="371"/>
    </row>
    <row r="39" spans="1:22" s="30" customFormat="1" ht="15" customHeight="1" thickTop="1" thickBot="1" x14ac:dyDescent="0.25">
      <c r="A39" s="309" t="s">
        <v>83</v>
      </c>
      <c r="B39" s="310"/>
      <c r="C39" s="552">
        <f>C18-C37</f>
        <v>14937.44</v>
      </c>
      <c r="D39" s="553"/>
      <c r="E39" s="459">
        <f>E18-E37</f>
        <v>15314.83</v>
      </c>
      <c r="F39" s="445">
        <f>F18-F37</f>
        <v>3383.9399999999987</v>
      </c>
      <c r="G39" s="554"/>
      <c r="H39" s="460"/>
      <c r="I39" s="459">
        <f>I18-I37</f>
        <v>635.84999999999854</v>
      </c>
      <c r="J39" s="445">
        <f>J18-J37</f>
        <v>-26946.43</v>
      </c>
      <c r="K39" s="460"/>
      <c r="L39" s="459">
        <f>L18-L37</f>
        <v>0</v>
      </c>
      <c r="M39" s="445">
        <f>M18-M37</f>
        <v>16351.600000000002</v>
      </c>
      <c r="N39" s="460"/>
      <c r="O39" s="443">
        <f>SUM(O18-O37)</f>
        <v>30118.270000000004</v>
      </c>
      <c r="P39" s="444">
        <f>P18-P37</f>
        <v>4136.2899999999991</v>
      </c>
      <c r="Q39" s="445">
        <f>(P39/$P$3)*12</f>
        <v>5515.0533333333315</v>
      </c>
      <c r="R39" s="460"/>
      <c r="S39" s="422">
        <f>S18-S37</f>
        <v>-2902.6199999999953</v>
      </c>
      <c r="T39" s="456"/>
      <c r="U39" s="443">
        <f>SUM(U18-U37)</f>
        <v>42723.91</v>
      </c>
      <c r="V39" s="634" t="s">
        <v>375</v>
      </c>
    </row>
    <row r="40" spans="1:22" s="84" customFormat="1" ht="10.5" customHeight="1" thickBot="1" x14ac:dyDescent="0.25">
      <c r="A40" s="287" t="s">
        <v>366</v>
      </c>
      <c r="B40" s="157"/>
      <c r="C40" s="153"/>
      <c r="D40" s="299"/>
      <c r="E40" s="154"/>
      <c r="F40" s="155"/>
      <c r="G40" s="288"/>
      <c r="H40" s="299"/>
      <c r="I40" s="453"/>
      <c r="J40" s="436"/>
      <c r="K40" s="454"/>
      <c r="L40" s="453"/>
      <c r="M40" s="436"/>
      <c r="N40" s="298"/>
      <c r="O40" s="156"/>
      <c r="P40" s="157"/>
      <c r="Q40" s="158"/>
      <c r="R40" s="298"/>
      <c r="S40" s="413"/>
      <c r="T40" s="298"/>
      <c r="U40" s="159"/>
      <c r="V40" s="369"/>
    </row>
    <row r="41" spans="1:22" s="84" customFormat="1" ht="10.5" customHeight="1" x14ac:dyDescent="0.2">
      <c r="A41" s="91"/>
      <c r="B41" s="83"/>
      <c r="C41" s="92"/>
      <c r="E41" s="92"/>
      <c r="F41" s="92"/>
      <c r="I41" s="136"/>
      <c r="J41" s="136"/>
      <c r="K41" s="83"/>
      <c r="L41" s="136"/>
      <c r="M41" s="137"/>
      <c r="N41" s="83"/>
      <c r="O41" s="136"/>
      <c r="P41" s="83"/>
      <c r="Q41" s="137"/>
      <c r="R41" s="83"/>
      <c r="S41" s="414"/>
      <c r="T41" s="83"/>
      <c r="U41" s="136"/>
    </row>
  </sheetData>
  <mergeCells count="2">
    <mergeCell ref="V4:V5"/>
    <mergeCell ref="A1:V1"/>
  </mergeCells>
  <pageMargins left="0.45" right="0.45" top="0.75" bottom="0.75" header="0.3" footer="0.3"/>
  <pageSetup paperSize="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9" sqref="B9"/>
    </sheetView>
  </sheetViews>
  <sheetFormatPr defaultRowHeight="12.75" x14ac:dyDescent="0.2"/>
  <cols>
    <col min="1" max="1" width="11.28515625" style="120" bestFit="1" customWidth="1"/>
    <col min="2" max="2" width="86.5703125" bestFit="1" customWidth="1"/>
  </cols>
  <sheetData>
    <row r="1" spans="1:2" ht="20.100000000000001" customHeight="1" x14ac:dyDescent="0.2">
      <c r="A1" s="1079" t="s">
        <v>359</v>
      </c>
      <c r="B1" s="1080"/>
    </row>
    <row r="2" spans="1:2" ht="20.100000000000001" customHeight="1" x14ac:dyDescent="0.2">
      <c r="A2" s="636" t="s">
        <v>364</v>
      </c>
      <c r="B2" s="636" t="s">
        <v>379</v>
      </c>
    </row>
    <row r="3" spans="1:2" ht="20.100000000000001" customHeight="1" x14ac:dyDescent="0.2">
      <c r="A3" s="567">
        <v>3000</v>
      </c>
      <c r="B3" s="614" t="s">
        <v>262</v>
      </c>
    </row>
    <row r="4" spans="1:2" ht="20.100000000000001" customHeight="1" x14ac:dyDescent="0.2">
      <c r="A4" s="567">
        <v>1500</v>
      </c>
      <c r="B4" s="614" t="s">
        <v>270</v>
      </c>
    </row>
    <row r="5" spans="1:2" ht="20.100000000000001" customHeight="1" x14ac:dyDescent="0.2">
      <c r="A5" s="567"/>
      <c r="B5" s="614" t="s">
        <v>263</v>
      </c>
    </row>
    <row r="6" spans="1:2" ht="20.100000000000001" customHeight="1" x14ac:dyDescent="0.2">
      <c r="A6" s="567"/>
      <c r="B6" s="187"/>
    </row>
    <row r="7" spans="1:2" ht="20.100000000000001" customHeight="1" x14ac:dyDescent="0.2">
      <c r="A7" s="567">
        <v>15179.84</v>
      </c>
      <c r="B7" s="614" t="s">
        <v>265</v>
      </c>
    </row>
    <row r="8" spans="1:2" ht="20.100000000000001" customHeight="1" x14ac:dyDescent="0.2">
      <c r="A8" s="567"/>
      <c r="B8" s="187"/>
    </row>
    <row r="9" spans="1:2" ht="20.100000000000001" customHeight="1" x14ac:dyDescent="0.2">
      <c r="A9" s="567"/>
      <c r="B9" s="614" t="s">
        <v>361</v>
      </c>
    </row>
    <row r="10" spans="1:2" ht="20.100000000000001" customHeight="1" x14ac:dyDescent="0.2">
      <c r="A10" s="567">
        <v>24960</v>
      </c>
      <c r="B10" s="614" t="s">
        <v>271</v>
      </c>
    </row>
    <row r="11" spans="1:2" ht="20.100000000000001" customHeight="1" x14ac:dyDescent="0.2">
      <c r="A11" s="567">
        <v>720</v>
      </c>
      <c r="B11" s="614" t="s">
        <v>272</v>
      </c>
    </row>
    <row r="12" spans="1:2" ht="20.100000000000001" customHeight="1" x14ac:dyDescent="0.2">
      <c r="A12" s="567">
        <v>11250</v>
      </c>
      <c r="B12" s="614" t="s">
        <v>273</v>
      </c>
    </row>
    <row r="13" spans="1:2" ht="20.100000000000001" customHeight="1" x14ac:dyDescent="0.2">
      <c r="A13" s="567">
        <v>1800</v>
      </c>
      <c r="B13" s="614" t="s">
        <v>274</v>
      </c>
    </row>
    <row r="14" spans="1:2" ht="20.100000000000001" customHeight="1" x14ac:dyDescent="0.2">
      <c r="A14" s="567">
        <v>200</v>
      </c>
      <c r="B14" s="614" t="s">
        <v>275</v>
      </c>
    </row>
    <row r="15" spans="1:2" ht="20.100000000000001" customHeight="1" x14ac:dyDescent="0.2">
      <c r="A15" s="567">
        <v>4200</v>
      </c>
      <c r="B15" s="614" t="s">
        <v>276</v>
      </c>
    </row>
    <row r="16" spans="1:2" ht="20.100000000000001" customHeight="1" x14ac:dyDescent="0.2">
      <c r="A16" s="567">
        <v>2000</v>
      </c>
      <c r="B16" s="614" t="s">
        <v>267</v>
      </c>
    </row>
    <row r="17" spans="1:2" ht="20.100000000000001" customHeight="1" x14ac:dyDescent="0.2">
      <c r="A17" s="567">
        <v>600</v>
      </c>
      <c r="B17" s="614" t="s">
        <v>268</v>
      </c>
    </row>
    <row r="18" spans="1:2" ht="20.100000000000001" customHeight="1" x14ac:dyDescent="0.2">
      <c r="A18" s="567">
        <v>950</v>
      </c>
      <c r="B18" s="614" t="s">
        <v>269</v>
      </c>
    </row>
    <row r="19" spans="1:2" ht="20.100000000000001" customHeight="1" x14ac:dyDescent="0.2">
      <c r="A19" s="567">
        <v>25000</v>
      </c>
      <c r="B19" s="614" t="s">
        <v>266</v>
      </c>
    </row>
    <row r="20" spans="1:2" ht="20.100000000000001" customHeight="1" x14ac:dyDescent="0.2">
      <c r="A20" s="567">
        <v>2000</v>
      </c>
      <c r="B20" s="614" t="s">
        <v>264</v>
      </c>
    </row>
    <row r="21" spans="1:2" ht="20.100000000000001" customHeight="1" x14ac:dyDescent="0.2">
      <c r="A21" s="567">
        <f>SUM(A10:A20)</f>
        <v>73680</v>
      </c>
      <c r="B21" s="300" t="s">
        <v>277</v>
      </c>
    </row>
    <row r="22" spans="1:2" ht="20.100000000000001" customHeight="1" x14ac:dyDescent="0.2">
      <c r="A22" s="567"/>
      <c r="B22" s="187"/>
    </row>
    <row r="23" spans="1:2" ht="20.100000000000001" customHeight="1" x14ac:dyDescent="0.2">
      <c r="A23" s="567">
        <v>455</v>
      </c>
      <c r="B23" s="614" t="s">
        <v>355</v>
      </c>
    </row>
    <row r="24" spans="1:2" ht="20.100000000000001" customHeight="1" x14ac:dyDescent="0.2">
      <c r="A24" s="567">
        <v>125</v>
      </c>
      <c r="B24" s="614" t="s">
        <v>356</v>
      </c>
    </row>
    <row r="25" spans="1:2" ht="20.100000000000001" customHeight="1" x14ac:dyDescent="0.2">
      <c r="A25" s="635" t="s">
        <v>358</v>
      </c>
      <c r="B25" s="614" t="s">
        <v>357</v>
      </c>
    </row>
    <row r="26" spans="1:2" ht="20.100000000000001" customHeight="1" x14ac:dyDescent="0.2">
      <c r="A26" s="567"/>
      <c r="B26" s="187"/>
    </row>
    <row r="27" spans="1:2" ht="20.100000000000001" customHeight="1" x14ac:dyDescent="0.2">
      <c r="A27" s="567">
        <v>3200</v>
      </c>
      <c r="B27" s="614" t="s">
        <v>362</v>
      </c>
    </row>
    <row r="28" spans="1:2" ht="20.100000000000001" customHeight="1" x14ac:dyDescent="0.2">
      <c r="A28" s="567">
        <v>4000</v>
      </c>
      <c r="B28" s="614" t="s">
        <v>363</v>
      </c>
    </row>
    <row r="29" spans="1:2" ht="20.100000000000001" customHeight="1" x14ac:dyDescent="0.2">
      <c r="A29" s="567">
        <v>3000</v>
      </c>
      <c r="B29" s="614" t="s">
        <v>365</v>
      </c>
    </row>
    <row r="30" spans="1:2" ht="20.100000000000001" customHeight="1" x14ac:dyDescent="0.2">
      <c r="A30" s="567">
        <v>10000</v>
      </c>
      <c r="B30" s="614" t="s">
        <v>360</v>
      </c>
    </row>
  </sheetData>
  <mergeCells count="1">
    <mergeCell ref="A1:B1"/>
  </mergeCells>
  <pageMargins left="0.45" right="0.4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opLeftCell="A10" zoomScaleNormal="100" zoomScalePageLayoutView="80" workbookViewId="0">
      <selection activeCell="E31" sqref="E31"/>
    </sheetView>
  </sheetViews>
  <sheetFormatPr defaultRowHeight="12.75" x14ac:dyDescent="0.2"/>
  <cols>
    <col min="1" max="1" width="9.5703125" bestFit="1" customWidth="1"/>
    <col min="2" max="2" width="11.140625" bestFit="1" customWidth="1"/>
    <col min="3" max="3" width="10.85546875" bestFit="1" customWidth="1"/>
    <col min="4" max="4" width="11.85546875" bestFit="1" customWidth="1"/>
    <col min="5" max="5" width="12.85546875" bestFit="1" customWidth="1"/>
    <col min="6" max="6" width="10.28515625" bestFit="1" customWidth="1"/>
    <col min="7" max="7" width="11" bestFit="1" customWidth="1"/>
    <col min="8" max="8" width="3.5703125" customWidth="1"/>
    <col min="9" max="9" width="12.28515625" bestFit="1" customWidth="1"/>
    <col min="10" max="10" width="11.42578125" customWidth="1"/>
    <col min="11" max="12" width="11.28515625" bestFit="1" customWidth="1"/>
    <col min="13" max="13" width="12.28515625" bestFit="1" customWidth="1"/>
    <col min="14" max="14" width="8.7109375" bestFit="1" customWidth="1"/>
    <col min="15" max="15" width="10.28515625" bestFit="1" customWidth="1"/>
    <col min="16" max="16" width="11.28515625" bestFit="1" customWidth="1"/>
    <col min="17" max="17" width="10.28515625" bestFit="1" customWidth="1"/>
    <col min="18" max="18" width="12.28515625" bestFit="1" customWidth="1"/>
    <col min="19" max="19" width="3.7109375" customWidth="1"/>
    <col min="20" max="20" width="12.28515625" bestFit="1" customWidth="1"/>
    <col min="21" max="21" width="12" bestFit="1" customWidth="1"/>
    <col min="22" max="22" width="10.140625" bestFit="1" customWidth="1"/>
    <col min="23" max="23" width="9.28515625" bestFit="1" customWidth="1"/>
    <col min="24" max="24" width="12.28515625" bestFit="1" customWidth="1"/>
    <col min="25" max="25" width="2.42578125" customWidth="1"/>
    <col min="26" max="26" width="10.28515625" bestFit="1" customWidth="1"/>
    <col min="27" max="27" width="12.42578125" bestFit="1" customWidth="1"/>
    <col min="28" max="28" width="11.28515625" bestFit="1" customWidth="1"/>
    <col min="29" max="29" width="9.7109375" style="591" bestFit="1" customWidth="1"/>
  </cols>
  <sheetData>
    <row r="1" spans="1:29" ht="13.5" thickBot="1" x14ac:dyDescent="0.25">
      <c r="B1" s="1089" t="s">
        <v>298</v>
      </c>
      <c r="C1" s="1090"/>
      <c r="D1" s="1090"/>
      <c r="E1" s="1091"/>
      <c r="F1" s="563"/>
      <c r="G1" s="608"/>
      <c r="I1" s="1085" t="s">
        <v>304</v>
      </c>
      <c r="J1" s="1086"/>
      <c r="K1" s="1086"/>
      <c r="L1" s="1086"/>
      <c r="M1" s="1086"/>
      <c r="N1" s="1086"/>
      <c r="O1" s="1086"/>
      <c r="P1" s="1086"/>
      <c r="Q1" s="1086"/>
      <c r="R1" s="1087"/>
      <c r="T1" s="1085" t="s">
        <v>311</v>
      </c>
      <c r="U1" s="1086"/>
      <c r="V1" s="1086"/>
      <c r="W1" s="1086"/>
      <c r="X1" s="1087"/>
      <c r="Z1" s="1085" t="s">
        <v>339</v>
      </c>
      <c r="AA1" s="1086"/>
      <c r="AB1" s="1086"/>
      <c r="AC1" s="1087"/>
    </row>
    <row r="2" spans="1:29" ht="38.25" x14ac:dyDescent="0.2">
      <c r="B2" s="610" t="s">
        <v>327</v>
      </c>
      <c r="C2" s="609" t="s">
        <v>326</v>
      </c>
      <c r="D2" s="609" t="s">
        <v>325</v>
      </c>
      <c r="E2" s="594" t="s">
        <v>340</v>
      </c>
      <c r="F2" s="599" t="s">
        <v>312</v>
      </c>
      <c r="G2" s="600" t="s">
        <v>313</v>
      </c>
      <c r="I2" s="580" t="s">
        <v>296</v>
      </c>
      <c r="J2" s="581" t="s">
        <v>294</v>
      </c>
      <c r="K2" s="581" t="s">
        <v>295</v>
      </c>
      <c r="L2" s="582" t="s">
        <v>299</v>
      </c>
      <c r="M2" s="583" t="s">
        <v>300</v>
      </c>
      <c r="N2" s="583" t="s">
        <v>301</v>
      </c>
      <c r="O2" s="583" t="s">
        <v>302</v>
      </c>
      <c r="P2" s="583" t="s">
        <v>299</v>
      </c>
      <c r="Q2" s="584" t="s">
        <v>303</v>
      </c>
      <c r="R2" s="623" t="s">
        <v>309</v>
      </c>
      <c r="T2" s="585" t="s">
        <v>306</v>
      </c>
      <c r="U2" s="583" t="s">
        <v>307</v>
      </c>
      <c r="V2" s="583" t="s">
        <v>308</v>
      </c>
      <c r="W2" s="583" t="s">
        <v>341</v>
      </c>
      <c r="X2" s="584" t="s">
        <v>309</v>
      </c>
      <c r="Z2" s="583" t="s">
        <v>312</v>
      </c>
      <c r="AA2" s="617" t="s">
        <v>317</v>
      </c>
      <c r="AB2" s="583" t="s">
        <v>323</v>
      </c>
      <c r="AC2" s="619" t="s">
        <v>324</v>
      </c>
    </row>
    <row r="3" spans="1:29" ht="24" customHeight="1" x14ac:dyDescent="0.2">
      <c r="A3" s="204" t="s">
        <v>282</v>
      </c>
      <c r="B3" s="558">
        <v>16287</v>
      </c>
      <c r="C3" s="557">
        <v>41265</v>
      </c>
      <c r="D3" s="557">
        <v>230145</v>
      </c>
      <c r="E3" s="595">
        <f>SUM(B3:D3)</f>
        <v>287697</v>
      </c>
      <c r="F3" s="601">
        <v>308118</v>
      </c>
      <c r="G3" s="602">
        <f>SUM(F3-E3)</f>
        <v>20421</v>
      </c>
      <c r="I3" s="566">
        <v>27617.4</v>
      </c>
      <c r="J3" s="567">
        <v>2117.31</v>
      </c>
      <c r="K3" s="567">
        <v>5364.45</v>
      </c>
      <c r="L3" s="567">
        <v>150</v>
      </c>
      <c r="M3" s="567"/>
      <c r="N3" s="567">
        <v>65</v>
      </c>
      <c r="O3" s="567">
        <v>201.38</v>
      </c>
      <c r="P3" s="567">
        <v>2940</v>
      </c>
      <c r="Q3" s="568">
        <v>321.86</v>
      </c>
      <c r="R3" s="624">
        <f>SUM(I3:Q3)</f>
        <v>38777.4</v>
      </c>
      <c r="T3" s="576">
        <v>18154.560000000001</v>
      </c>
      <c r="U3" s="574">
        <v>7304.77</v>
      </c>
      <c r="V3" s="574">
        <v>219.29</v>
      </c>
      <c r="W3" s="574">
        <v>-111.04</v>
      </c>
      <c r="X3" s="577">
        <f>SUM(T3:W3)</f>
        <v>25567.58</v>
      </c>
      <c r="Z3" s="598">
        <v>308118</v>
      </c>
      <c r="AA3" s="618">
        <f>SUM(X3/Z3)</f>
        <v>8.2979832401872011E-2</v>
      </c>
      <c r="AB3" s="575">
        <f>SUM(R3-X3)</f>
        <v>13209.82</v>
      </c>
      <c r="AC3" s="620">
        <f>SUM(AB3/F3)</f>
        <v>4.287260075685289E-2</v>
      </c>
    </row>
    <row r="4" spans="1:29" ht="24" customHeight="1" x14ac:dyDescent="0.2">
      <c r="A4" s="204" t="s">
        <v>283</v>
      </c>
      <c r="B4" s="558">
        <v>12885</v>
      </c>
      <c r="C4" s="557">
        <v>31516</v>
      </c>
      <c r="D4" s="557">
        <v>222162</v>
      </c>
      <c r="E4" s="595">
        <f t="shared" ref="E4:E14" si="0">SUM(B4:D4)</f>
        <v>266563</v>
      </c>
      <c r="F4" s="601">
        <v>243695</v>
      </c>
      <c r="G4" s="602">
        <f t="shared" ref="G4:G14" si="1">SUM(F4-E4)</f>
        <v>-22868</v>
      </c>
      <c r="I4" s="566">
        <v>26659.439999999999</v>
      </c>
      <c r="J4" s="567">
        <v>1675.05</v>
      </c>
      <c r="K4" s="567">
        <v>4097.08</v>
      </c>
      <c r="L4" s="567">
        <v>150</v>
      </c>
      <c r="M4" s="567"/>
      <c r="N4" s="567">
        <v>65</v>
      </c>
      <c r="O4" s="567">
        <v>245.27</v>
      </c>
      <c r="P4" s="567">
        <v>2940</v>
      </c>
      <c r="Q4" s="568">
        <v>245.83</v>
      </c>
      <c r="R4" s="624">
        <f t="shared" ref="R4:R14" si="2">SUM(I4:Q4)</f>
        <v>36077.67</v>
      </c>
      <c r="T4" s="576">
        <v>14049.39</v>
      </c>
      <c r="U4" s="574">
        <v>6915.69</v>
      </c>
      <c r="V4" s="574">
        <v>177.6</v>
      </c>
      <c r="W4" s="574">
        <v>0</v>
      </c>
      <c r="X4" s="577">
        <f t="shared" ref="X4:X11" si="3">SUM(T4:W4)</f>
        <v>21142.679999999997</v>
      </c>
      <c r="Z4" s="598">
        <v>243695</v>
      </c>
      <c r="AA4" s="618">
        <f t="shared" ref="AA4:AA15" si="4">SUM(X4/Z4)</f>
        <v>8.6758776339276547E-2</v>
      </c>
      <c r="AB4" s="575">
        <f t="shared" ref="AB4:AB15" si="5">SUM(R4-X4)</f>
        <v>14934.990000000002</v>
      </c>
      <c r="AC4" s="620">
        <f t="shared" ref="AC4:AC15" si="6">SUM(AB4/F4)</f>
        <v>6.128558238782085E-2</v>
      </c>
    </row>
    <row r="5" spans="1:29" ht="24" customHeight="1" x14ac:dyDescent="0.2">
      <c r="A5" s="204" t="s">
        <v>284</v>
      </c>
      <c r="B5" s="558">
        <v>12997</v>
      </c>
      <c r="C5" s="557">
        <v>38461</v>
      </c>
      <c r="D5" s="557">
        <v>171415</v>
      </c>
      <c r="E5" s="595">
        <f t="shared" si="0"/>
        <v>222873</v>
      </c>
      <c r="F5" s="601">
        <v>273693</v>
      </c>
      <c r="G5" s="602">
        <f t="shared" si="1"/>
        <v>50820</v>
      </c>
      <c r="I5" s="566">
        <v>20569.8</v>
      </c>
      <c r="J5" s="567">
        <v>1689.61</v>
      </c>
      <c r="K5" s="567">
        <v>4999.93</v>
      </c>
      <c r="L5" s="567"/>
      <c r="M5" s="567"/>
      <c r="N5" s="567">
        <v>65</v>
      </c>
      <c r="O5" s="567">
        <v>188.74</v>
      </c>
      <c r="P5" s="567">
        <v>2940</v>
      </c>
      <c r="Q5" s="568">
        <v>299.99</v>
      </c>
      <c r="R5" s="624">
        <f t="shared" si="2"/>
        <v>30753.070000000003</v>
      </c>
      <c r="T5" s="576">
        <v>17901.169999999998</v>
      </c>
      <c r="U5" s="574">
        <v>5965.02</v>
      </c>
      <c r="V5" s="574">
        <v>193.05</v>
      </c>
      <c r="W5" s="574">
        <v>0</v>
      </c>
      <c r="X5" s="577">
        <f t="shared" si="3"/>
        <v>24059.239999999998</v>
      </c>
      <c r="Z5" s="598">
        <v>273693</v>
      </c>
      <c r="AA5" s="618">
        <f t="shared" si="4"/>
        <v>8.7905938405439671E-2</v>
      </c>
      <c r="AB5" s="575">
        <f t="shared" si="5"/>
        <v>6693.8300000000054</v>
      </c>
      <c r="AC5" s="620">
        <f t="shared" si="6"/>
        <v>2.4457439539922486E-2</v>
      </c>
    </row>
    <row r="6" spans="1:29" ht="24" customHeight="1" x14ac:dyDescent="0.2">
      <c r="A6" s="204" t="s">
        <v>285</v>
      </c>
      <c r="B6" s="558">
        <v>10810</v>
      </c>
      <c r="C6" s="557">
        <v>26413</v>
      </c>
      <c r="D6" s="557">
        <v>177630</v>
      </c>
      <c r="E6" s="595">
        <f t="shared" si="0"/>
        <v>214853</v>
      </c>
      <c r="F6" s="601">
        <v>274116</v>
      </c>
      <c r="G6" s="602">
        <f t="shared" si="1"/>
        <v>59263</v>
      </c>
      <c r="I6" s="566">
        <v>21315.599999999999</v>
      </c>
      <c r="J6" s="567">
        <v>1405.3</v>
      </c>
      <c r="K6" s="567">
        <v>3433.69</v>
      </c>
      <c r="L6" s="567"/>
      <c r="M6" s="567"/>
      <c r="N6" s="567">
        <v>39</v>
      </c>
      <c r="O6" s="567">
        <v>167.46</v>
      </c>
      <c r="P6" s="567">
        <v>2930</v>
      </c>
      <c r="Q6" s="568">
        <v>206.03</v>
      </c>
      <c r="R6" s="624">
        <f t="shared" si="2"/>
        <v>29497.079999999994</v>
      </c>
      <c r="T6" s="576">
        <v>17328.830000000002</v>
      </c>
      <c r="U6" s="574">
        <v>6760.03</v>
      </c>
      <c r="V6" s="574">
        <v>197.24</v>
      </c>
      <c r="W6" s="574">
        <v>-17.57</v>
      </c>
      <c r="X6" s="577">
        <f t="shared" si="3"/>
        <v>24268.530000000002</v>
      </c>
      <c r="Z6" s="598">
        <v>274116</v>
      </c>
      <c r="AA6" s="618">
        <f t="shared" si="4"/>
        <v>8.853379591122007E-2</v>
      </c>
      <c r="AB6" s="575">
        <f t="shared" si="5"/>
        <v>5228.549999999992</v>
      </c>
      <c r="AC6" s="620">
        <f t="shared" si="6"/>
        <v>1.907422405113161E-2</v>
      </c>
    </row>
    <row r="7" spans="1:29" ht="24" customHeight="1" x14ac:dyDescent="0.2">
      <c r="A7" s="204" t="s">
        <v>286</v>
      </c>
      <c r="B7" s="558">
        <v>10722</v>
      </c>
      <c r="C7" s="557">
        <v>28243</v>
      </c>
      <c r="D7" s="557">
        <v>173972</v>
      </c>
      <c r="E7" s="595">
        <f t="shared" si="0"/>
        <v>212937</v>
      </c>
      <c r="F7" s="601">
        <v>299347</v>
      </c>
      <c r="G7" s="602">
        <f t="shared" si="1"/>
        <v>86410</v>
      </c>
      <c r="I7" s="566">
        <v>20876.64</v>
      </c>
      <c r="J7" s="567">
        <v>1393.86</v>
      </c>
      <c r="K7" s="567">
        <v>3671.59</v>
      </c>
      <c r="L7" s="567"/>
      <c r="M7" s="567"/>
      <c r="N7" s="567">
        <v>39</v>
      </c>
      <c r="O7" s="567">
        <v>113.97</v>
      </c>
      <c r="P7" s="567">
        <v>2950</v>
      </c>
      <c r="Q7" s="568">
        <v>220.3</v>
      </c>
      <c r="R7" s="624">
        <f t="shared" si="2"/>
        <v>29265.360000000001</v>
      </c>
      <c r="T7" s="576">
        <v>17610.669999999998</v>
      </c>
      <c r="U7" s="574">
        <v>5878.57</v>
      </c>
      <c r="V7" s="574">
        <v>206.81</v>
      </c>
      <c r="W7" s="574">
        <v>0</v>
      </c>
      <c r="X7" s="577">
        <f t="shared" si="3"/>
        <v>23696.05</v>
      </c>
      <c r="Z7" s="598">
        <v>299347</v>
      </c>
      <c r="AA7" s="618">
        <f t="shared" si="4"/>
        <v>7.915913638686875E-2</v>
      </c>
      <c r="AB7" s="575">
        <f t="shared" si="5"/>
        <v>5569.3100000000013</v>
      </c>
      <c r="AC7" s="620">
        <f t="shared" si="6"/>
        <v>1.8604863252345945E-2</v>
      </c>
    </row>
    <row r="8" spans="1:29" ht="24" customHeight="1" x14ac:dyDescent="0.2">
      <c r="A8" s="204" t="s">
        <v>287</v>
      </c>
      <c r="B8" s="558">
        <v>10522</v>
      </c>
      <c r="C8" s="557">
        <v>33795</v>
      </c>
      <c r="D8" s="557">
        <v>180580</v>
      </c>
      <c r="E8" s="595">
        <f t="shared" si="0"/>
        <v>224897</v>
      </c>
      <c r="F8" s="601">
        <v>241618</v>
      </c>
      <c r="G8" s="602">
        <f t="shared" si="1"/>
        <v>16721</v>
      </c>
      <c r="I8" s="566">
        <v>21669.599999999999</v>
      </c>
      <c r="J8" s="567">
        <v>1367.86</v>
      </c>
      <c r="K8" s="567">
        <v>4393.3500000000004</v>
      </c>
      <c r="L8" s="567"/>
      <c r="M8" s="567">
        <v>100</v>
      </c>
      <c r="N8" s="567">
        <v>39</v>
      </c>
      <c r="O8" s="567">
        <v>150.83000000000001</v>
      </c>
      <c r="P8" s="567">
        <v>2940</v>
      </c>
      <c r="Q8" s="568">
        <v>263.58</v>
      </c>
      <c r="R8" s="624">
        <f t="shared" si="2"/>
        <v>30924.22</v>
      </c>
      <c r="T8" s="576">
        <v>18193.009999999998</v>
      </c>
      <c r="U8" s="574">
        <v>5689.59</v>
      </c>
      <c r="V8" s="574">
        <v>164.02</v>
      </c>
      <c r="W8" s="574">
        <v>0</v>
      </c>
      <c r="X8" s="577">
        <f t="shared" si="3"/>
        <v>24046.62</v>
      </c>
      <c r="Z8" s="598">
        <v>241618</v>
      </c>
      <c r="AA8" s="618">
        <f t="shared" si="4"/>
        <v>9.9523297105348102E-2</v>
      </c>
      <c r="AB8" s="575">
        <f t="shared" si="5"/>
        <v>6877.6000000000022</v>
      </c>
      <c r="AC8" s="620">
        <f t="shared" si="6"/>
        <v>2.8464766697845367E-2</v>
      </c>
    </row>
    <row r="9" spans="1:29" ht="24" customHeight="1" x14ac:dyDescent="0.2">
      <c r="A9" s="204" t="s">
        <v>288</v>
      </c>
      <c r="B9" s="558">
        <v>9507</v>
      </c>
      <c r="C9" s="557">
        <v>36016</v>
      </c>
      <c r="D9" s="557">
        <v>215500</v>
      </c>
      <c r="E9" s="595">
        <f t="shared" si="0"/>
        <v>261023</v>
      </c>
      <c r="F9" s="603">
        <v>263894</v>
      </c>
      <c r="G9" s="602">
        <f t="shared" si="1"/>
        <v>2871</v>
      </c>
      <c r="I9" s="566">
        <v>25860</v>
      </c>
      <c r="J9" s="567">
        <v>1235.9100000000001</v>
      </c>
      <c r="K9" s="567">
        <v>4682.08</v>
      </c>
      <c r="L9" s="567">
        <v>200</v>
      </c>
      <c r="M9" s="567"/>
      <c r="N9" s="567">
        <v>39</v>
      </c>
      <c r="O9" s="567">
        <v>196.76</v>
      </c>
      <c r="P9" s="567">
        <v>2940</v>
      </c>
      <c r="Q9" s="568">
        <v>280.92</v>
      </c>
      <c r="R9" s="624">
        <f t="shared" si="2"/>
        <v>35434.67</v>
      </c>
      <c r="T9" s="576">
        <v>16949.12</v>
      </c>
      <c r="U9" s="574">
        <v>5852.72</v>
      </c>
      <c r="V9" s="574">
        <v>189.1</v>
      </c>
      <c r="W9" s="187"/>
      <c r="X9" s="577">
        <f t="shared" si="3"/>
        <v>22990.94</v>
      </c>
      <c r="Z9" s="556">
        <v>263894</v>
      </c>
      <c r="AA9" s="618">
        <f t="shared" si="4"/>
        <v>8.7121874692111217E-2</v>
      </c>
      <c r="AB9" s="575">
        <f t="shared" si="5"/>
        <v>12443.73</v>
      </c>
      <c r="AC9" s="620">
        <f t="shared" si="6"/>
        <v>4.7154274064586534E-2</v>
      </c>
    </row>
    <row r="10" spans="1:29" ht="24" customHeight="1" x14ac:dyDescent="0.2">
      <c r="A10" s="204" t="s">
        <v>289</v>
      </c>
      <c r="B10" s="558">
        <v>9629</v>
      </c>
      <c r="C10" s="557">
        <v>37162</v>
      </c>
      <c r="D10" s="557">
        <v>199550</v>
      </c>
      <c r="E10" s="595">
        <f t="shared" si="0"/>
        <v>246341</v>
      </c>
      <c r="F10" s="601">
        <v>238377</v>
      </c>
      <c r="G10" s="602">
        <f t="shared" si="1"/>
        <v>-7964</v>
      </c>
      <c r="I10" s="566">
        <v>23946</v>
      </c>
      <c r="J10" s="567">
        <v>1251.77</v>
      </c>
      <c r="K10" s="567">
        <v>4831.0600000000004</v>
      </c>
      <c r="L10" s="567">
        <v>75</v>
      </c>
      <c r="M10" s="567"/>
      <c r="N10" s="567">
        <v>39</v>
      </c>
      <c r="O10" s="567">
        <v>187.75</v>
      </c>
      <c r="P10" s="567">
        <v>2940</v>
      </c>
      <c r="Q10" s="568">
        <v>289.87</v>
      </c>
      <c r="R10" s="624">
        <f t="shared" si="2"/>
        <v>33560.450000000004</v>
      </c>
      <c r="T10" s="576">
        <v>18175.37</v>
      </c>
      <c r="U10" s="574">
        <v>6816.63</v>
      </c>
      <c r="V10" s="574">
        <v>172.46</v>
      </c>
      <c r="W10" s="574">
        <v>0</v>
      </c>
      <c r="X10" s="577">
        <f t="shared" si="3"/>
        <v>25164.46</v>
      </c>
      <c r="Z10" s="598">
        <v>238377</v>
      </c>
      <c r="AA10" s="618">
        <f t="shared" si="4"/>
        <v>0.10556580542585904</v>
      </c>
      <c r="AB10" s="575">
        <f t="shared" si="5"/>
        <v>8395.9900000000052</v>
      </c>
      <c r="AC10" s="620">
        <f t="shared" si="6"/>
        <v>3.5221476904231552E-2</v>
      </c>
    </row>
    <row r="11" spans="1:29" ht="24" customHeight="1" x14ac:dyDescent="0.2">
      <c r="A11" s="204" t="s">
        <v>290</v>
      </c>
      <c r="B11" s="558">
        <v>8947</v>
      </c>
      <c r="C11" s="557">
        <v>40019</v>
      </c>
      <c r="D11" s="557">
        <v>173732</v>
      </c>
      <c r="E11" s="595">
        <f t="shared" si="0"/>
        <v>222698</v>
      </c>
      <c r="F11" s="601">
        <v>235688</v>
      </c>
      <c r="G11" s="602">
        <f t="shared" si="1"/>
        <v>12990</v>
      </c>
      <c r="I11" s="566">
        <v>20847.84</v>
      </c>
      <c r="J11" s="567">
        <v>1163.1099999999999</v>
      </c>
      <c r="K11" s="567">
        <v>5202.47</v>
      </c>
      <c r="L11" s="567"/>
      <c r="M11" s="567"/>
      <c r="N11" s="567">
        <v>39</v>
      </c>
      <c r="O11" s="567">
        <v>181.2</v>
      </c>
      <c r="P11" s="567">
        <v>2980</v>
      </c>
      <c r="Q11" s="568">
        <v>312.18</v>
      </c>
      <c r="R11" s="624">
        <f t="shared" si="2"/>
        <v>30725.800000000003</v>
      </c>
      <c r="T11" s="576">
        <v>16868.25</v>
      </c>
      <c r="U11" s="574">
        <v>5723.19</v>
      </c>
      <c r="V11" s="574">
        <v>172.35</v>
      </c>
      <c r="W11" s="574">
        <v>0</v>
      </c>
      <c r="X11" s="577">
        <f t="shared" si="3"/>
        <v>22763.789999999997</v>
      </c>
      <c r="Z11" s="598">
        <v>235688</v>
      </c>
      <c r="AA11" s="618">
        <f t="shared" si="4"/>
        <v>9.6584425172261623E-2</v>
      </c>
      <c r="AB11" s="575">
        <f t="shared" si="5"/>
        <v>7962.0100000000057</v>
      </c>
      <c r="AC11" s="620">
        <f t="shared" si="6"/>
        <v>3.3781991446318889E-2</v>
      </c>
    </row>
    <row r="12" spans="1:29" ht="24" customHeight="1" x14ac:dyDescent="0.2">
      <c r="A12" s="204" t="s">
        <v>291</v>
      </c>
      <c r="B12" s="558"/>
      <c r="C12" s="557"/>
      <c r="D12" s="557"/>
      <c r="E12" s="595">
        <f t="shared" si="0"/>
        <v>0</v>
      </c>
      <c r="F12" s="603"/>
      <c r="G12" s="602">
        <f t="shared" si="1"/>
        <v>0</v>
      </c>
      <c r="I12" s="566"/>
      <c r="J12" s="567"/>
      <c r="K12" s="567"/>
      <c r="L12" s="567">
        <v>125</v>
      </c>
      <c r="M12" s="567"/>
      <c r="N12" s="567"/>
      <c r="O12" s="567">
        <v>209.86</v>
      </c>
      <c r="P12" s="567"/>
      <c r="Q12" s="568"/>
      <c r="R12" s="624">
        <f t="shared" si="2"/>
        <v>334.86</v>
      </c>
      <c r="T12" s="215"/>
      <c r="U12" s="187"/>
      <c r="V12" s="187"/>
      <c r="W12" s="187"/>
      <c r="X12" s="577">
        <v>0</v>
      </c>
      <c r="Z12" s="556"/>
      <c r="AA12" s="618" t="e">
        <f t="shared" si="4"/>
        <v>#DIV/0!</v>
      </c>
      <c r="AB12" s="575">
        <f t="shared" si="5"/>
        <v>334.86</v>
      </c>
      <c r="AC12" s="620" t="e">
        <f t="shared" si="6"/>
        <v>#DIV/0!</v>
      </c>
    </row>
    <row r="13" spans="1:29" ht="24" customHeight="1" x14ac:dyDescent="0.2">
      <c r="A13" s="204" t="s">
        <v>292</v>
      </c>
      <c r="B13" s="558"/>
      <c r="C13" s="557"/>
      <c r="D13" s="557"/>
      <c r="E13" s="595">
        <f t="shared" si="0"/>
        <v>0</v>
      </c>
      <c r="F13" s="603"/>
      <c r="G13" s="602">
        <f t="shared" si="1"/>
        <v>0</v>
      </c>
      <c r="I13" s="566"/>
      <c r="J13" s="567"/>
      <c r="K13" s="567"/>
      <c r="L13" s="567"/>
      <c r="M13" s="567"/>
      <c r="N13" s="567"/>
      <c r="O13" s="567"/>
      <c r="P13" s="567"/>
      <c r="Q13" s="568"/>
      <c r="R13" s="624">
        <f t="shared" si="2"/>
        <v>0</v>
      </c>
      <c r="T13" s="215"/>
      <c r="U13" s="187"/>
      <c r="V13" s="187"/>
      <c r="W13" s="187"/>
      <c r="X13" s="577">
        <v>0</v>
      </c>
      <c r="Z13" s="556"/>
      <c r="AA13" s="618" t="e">
        <f t="shared" si="4"/>
        <v>#DIV/0!</v>
      </c>
      <c r="AB13" s="575">
        <f t="shared" si="5"/>
        <v>0</v>
      </c>
      <c r="AC13" s="620" t="e">
        <f t="shared" si="6"/>
        <v>#DIV/0!</v>
      </c>
    </row>
    <row r="14" spans="1:29" ht="24" customHeight="1" thickBot="1" x14ac:dyDescent="0.25">
      <c r="A14" s="562" t="s">
        <v>293</v>
      </c>
      <c r="B14" s="559"/>
      <c r="C14" s="560"/>
      <c r="D14" s="560"/>
      <c r="E14" s="596">
        <f t="shared" si="0"/>
        <v>0</v>
      </c>
      <c r="F14" s="604"/>
      <c r="G14" s="605">
        <f t="shared" si="1"/>
        <v>0</v>
      </c>
      <c r="I14" s="569"/>
      <c r="J14" s="570"/>
      <c r="K14" s="570"/>
      <c r="L14" s="570"/>
      <c r="M14" s="570"/>
      <c r="N14" s="570"/>
      <c r="O14" s="570"/>
      <c r="P14" s="570"/>
      <c r="Q14" s="571"/>
      <c r="R14" s="624">
        <f t="shared" si="2"/>
        <v>0</v>
      </c>
      <c r="T14" s="564"/>
      <c r="U14" s="565"/>
      <c r="V14" s="565"/>
      <c r="W14" s="565"/>
      <c r="X14" s="579">
        <v>0</v>
      </c>
      <c r="Z14" s="556"/>
      <c r="AA14" s="618" t="e">
        <f t="shared" si="4"/>
        <v>#DIV/0!</v>
      </c>
      <c r="AB14" s="575">
        <f t="shared" si="5"/>
        <v>0</v>
      </c>
      <c r="AC14" s="620" t="e">
        <f t="shared" si="6"/>
        <v>#DIV/0!</v>
      </c>
    </row>
    <row r="15" spans="1:29" ht="13.5" thickBot="1" x14ac:dyDescent="0.25">
      <c r="A15" s="563" t="s">
        <v>297</v>
      </c>
      <c r="B15" s="588">
        <f>SUM(B3:B14)</f>
        <v>102306</v>
      </c>
      <c r="C15" s="589">
        <f t="shared" ref="C15:D15" si="7">SUM(C3:C14)</f>
        <v>312890</v>
      </c>
      <c r="D15" s="589">
        <f t="shared" si="7"/>
        <v>1744686</v>
      </c>
      <c r="E15" s="597">
        <f>SUM(E3:E14)</f>
        <v>2159882</v>
      </c>
      <c r="F15" s="606">
        <f>SUM(F3:F14)</f>
        <v>2378546</v>
      </c>
      <c r="G15" s="607">
        <f>SUM(F15-E15)</f>
        <v>218664</v>
      </c>
      <c r="I15" s="572">
        <f>SUM(I3:I14)</f>
        <v>209362.31999999998</v>
      </c>
      <c r="J15" s="572">
        <f t="shared" ref="J15:R15" si="8">SUM(J3:J14)</f>
        <v>13299.78</v>
      </c>
      <c r="K15" s="572">
        <f t="shared" si="8"/>
        <v>40675.699999999997</v>
      </c>
      <c r="L15" s="572">
        <f t="shared" si="8"/>
        <v>700</v>
      </c>
      <c r="M15" s="572">
        <f t="shared" si="8"/>
        <v>100</v>
      </c>
      <c r="N15" s="578">
        <f t="shared" si="8"/>
        <v>429</v>
      </c>
      <c r="O15" s="572">
        <f t="shared" si="8"/>
        <v>1843.2200000000003</v>
      </c>
      <c r="P15" s="572">
        <f t="shared" si="8"/>
        <v>26500</v>
      </c>
      <c r="Q15" s="578">
        <f t="shared" si="8"/>
        <v>2440.56</v>
      </c>
      <c r="R15" s="625">
        <f t="shared" si="8"/>
        <v>295350.58</v>
      </c>
      <c r="T15" s="586">
        <f>SUM(T3:T14)</f>
        <v>155230.37</v>
      </c>
      <c r="U15" s="587">
        <f t="shared" ref="U15:W15" si="9">SUM(U3:U14)</f>
        <v>56906.21</v>
      </c>
      <c r="V15" s="587">
        <f t="shared" si="9"/>
        <v>1691.9199999999998</v>
      </c>
      <c r="W15" s="587">
        <f t="shared" si="9"/>
        <v>-128.61000000000001</v>
      </c>
      <c r="X15" s="592">
        <f>SUM(X3:X14)</f>
        <v>213699.89</v>
      </c>
      <c r="Z15" s="556">
        <f>SUM(Z3:Z14)</f>
        <v>2378546</v>
      </c>
      <c r="AA15" s="618">
        <f t="shared" si="4"/>
        <v>8.9844758100116634E-2</v>
      </c>
      <c r="AB15" s="575">
        <f t="shared" si="5"/>
        <v>81650.69</v>
      </c>
      <c r="AC15" s="620">
        <f t="shared" si="6"/>
        <v>3.432798440728075E-2</v>
      </c>
    </row>
    <row r="16" spans="1:29" x14ac:dyDescent="0.2">
      <c r="B16" s="593"/>
      <c r="C16" s="593"/>
      <c r="D16" s="593"/>
      <c r="F16" s="555"/>
      <c r="G16" s="555"/>
      <c r="Z16" s="555"/>
      <c r="AA16" s="591"/>
    </row>
    <row r="17" spans="1:29" x14ac:dyDescent="0.2">
      <c r="E17" s="561"/>
      <c r="F17" s="555"/>
      <c r="G17" s="555"/>
      <c r="N17" s="1081" t="s">
        <v>305</v>
      </c>
      <c r="O17" s="1081"/>
      <c r="P17" s="1081"/>
      <c r="Q17" s="1081"/>
      <c r="R17" s="626">
        <f>R15</f>
        <v>295350.58</v>
      </c>
      <c r="U17" s="1081" t="s">
        <v>310</v>
      </c>
      <c r="V17" s="1081"/>
      <c r="W17" s="1081"/>
      <c r="X17" s="120">
        <f>SUM(X3:X14)</f>
        <v>213699.89</v>
      </c>
      <c r="Z17" s="555"/>
      <c r="AA17" s="591" t="s">
        <v>338</v>
      </c>
      <c r="AC17" s="622">
        <f>AA15</f>
        <v>8.9844758100116634E-2</v>
      </c>
    </row>
    <row r="18" spans="1:29" x14ac:dyDescent="0.2">
      <c r="A18" s="1082" t="s">
        <v>315</v>
      </c>
      <c r="B18" s="1082"/>
      <c r="C18" s="1082"/>
      <c r="D18" s="613">
        <f>E15</f>
        <v>2159882</v>
      </c>
      <c r="E18" s="612" t="s">
        <v>328</v>
      </c>
      <c r="V18" s="407" t="s">
        <v>330</v>
      </c>
      <c r="X18" s="590">
        <f>SUM(X15/F15)</f>
        <v>8.9844758100116634E-2</v>
      </c>
      <c r="AA18" t="s">
        <v>337</v>
      </c>
      <c r="AC18" s="621">
        <f>AC15</f>
        <v>3.432798440728075E-2</v>
      </c>
    </row>
    <row r="19" spans="1:29" x14ac:dyDescent="0.2">
      <c r="A19" s="1088" t="s">
        <v>314</v>
      </c>
      <c r="B19" s="1088"/>
      <c r="C19" s="1088"/>
      <c r="D19" s="613">
        <f>F15</f>
        <v>2378546</v>
      </c>
      <c r="E19" s="612" t="s">
        <v>328</v>
      </c>
    </row>
    <row r="20" spans="1:29" x14ac:dyDescent="0.2">
      <c r="A20" s="1088" t="s">
        <v>316</v>
      </c>
      <c r="B20" s="1088"/>
      <c r="C20" s="1088"/>
      <c r="D20" s="613">
        <f>G15</f>
        <v>218664</v>
      </c>
      <c r="E20" s="612" t="s">
        <v>328</v>
      </c>
      <c r="J20" s="407" t="s">
        <v>342</v>
      </c>
      <c r="L20" s="573">
        <f>SUM(I3:O11)/10</f>
        <v>26607.515999999996</v>
      </c>
      <c r="M20" s="573">
        <f>SUM(L20*12)</f>
        <v>319290.19199999992</v>
      </c>
    </row>
    <row r="21" spans="1:29" x14ac:dyDescent="0.2">
      <c r="A21" s="1088" t="s">
        <v>329</v>
      </c>
      <c r="B21" s="1088"/>
      <c r="C21" s="1088"/>
      <c r="D21" s="629">
        <f>SUM(D20*X18)</f>
        <v>19645.814185203904</v>
      </c>
      <c r="E21" s="611"/>
      <c r="J21" s="407" t="s">
        <v>343</v>
      </c>
      <c r="L21" s="573">
        <f>AVERAGE(P3:P11)</f>
        <v>2944.4444444444443</v>
      </c>
      <c r="M21" s="573">
        <f>SUM(L21*12)</f>
        <v>35333.333333333328</v>
      </c>
    </row>
    <row r="22" spans="1:29" x14ac:dyDescent="0.2">
      <c r="E22" s="611"/>
    </row>
    <row r="23" spans="1:29" x14ac:dyDescent="0.2">
      <c r="A23" s="1082" t="s">
        <v>333</v>
      </c>
      <c r="B23" s="1082"/>
      <c r="C23" s="1082"/>
      <c r="D23" s="615" t="s">
        <v>334</v>
      </c>
      <c r="E23" s="615" t="s">
        <v>335</v>
      </c>
    </row>
    <row r="24" spans="1:29" x14ac:dyDescent="0.2">
      <c r="A24" s="1083" t="s">
        <v>331</v>
      </c>
      <c r="B24" s="1083"/>
      <c r="C24" s="1083"/>
      <c r="D24" s="628">
        <f>AVERAGE(X3:X11)</f>
        <v>23744.432222222225</v>
      </c>
      <c r="E24" s="628">
        <f>SUM(D24*12)</f>
        <v>284933.1866666667</v>
      </c>
    </row>
    <row r="25" spans="1:29" x14ac:dyDescent="0.2">
      <c r="A25" s="1084" t="s">
        <v>332</v>
      </c>
      <c r="B25" s="1084"/>
      <c r="C25" s="1084"/>
      <c r="D25" s="627">
        <f>AVERAGE(R3:R11)</f>
        <v>32779.524444444447</v>
      </c>
      <c r="E25" s="627">
        <f t="shared" ref="E25:E26" si="10">SUM(D25*12)</f>
        <v>393354.29333333333</v>
      </c>
    </row>
    <row r="26" spans="1:29" x14ac:dyDescent="0.2">
      <c r="A26" s="1082" t="s">
        <v>336</v>
      </c>
      <c r="B26" s="1082"/>
      <c r="C26" s="1082"/>
      <c r="D26" s="630">
        <f>SUM(D25-D24)</f>
        <v>9035.0922222222216</v>
      </c>
      <c r="E26" s="616">
        <f t="shared" si="10"/>
        <v>108421.10666666666</v>
      </c>
    </row>
    <row r="27" spans="1:29" x14ac:dyDescent="0.2">
      <c r="A27" s="407"/>
      <c r="E27" s="611"/>
    </row>
    <row r="28" spans="1:29" x14ac:dyDescent="0.2">
      <c r="A28" s="1082" t="s">
        <v>371</v>
      </c>
      <c r="B28" s="1082"/>
      <c r="C28" s="1082"/>
      <c r="D28" s="615" t="s">
        <v>334</v>
      </c>
      <c r="E28" s="615" t="s">
        <v>335</v>
      </c>
    </row>
    <row r="29" spans="1:29" x14ac:dyDescent="0.2">
      <c r="A29" s="1083" t="s">
        <v>331</v>
      </c>
      <c r="B29" s="1083"/>
      <c r="C29" s="1083"/>
      <c r="D29" s="628">
        <v>22271</v>
      </c>
      <c r="E29" s="628">
        <v>267251</v>
      </c>
    </row>
    <row r="30" spans="1:29" x14ac:dyDescent="0.2">
      <c r="A30" s="1084" t="s">
        <v>332</v>
      </c>
      <c r="B30" s="1084"/>
      <c r="C30" s="1084"/>
      <c r="D30" s="627"/>
      <c r="E30" s="627"/>
    </row>
    <row r="31" spans="1:29" x14ac:dyDescent="0.2">
      <c r="A31" s="1082" t="s">
        <v>336</v>
      </c>
      <c r="B31" s="1082"/>
      <c r="C31" s="1082"/>
      <c r="D31" s="630">
        <f>SUM(D30-D29)</f>
        <v>-22271</v>
      </c>
      <c r="E31" s="616">
        <f t="shared" ref="E31" si="11">SUM(D31*12)</f>
        <v>-267252</v>
      </c>
    </row>
    <row r="36" spans="1:2" x14ac:dyDescent="0.2">
      <c r="A36" s="407" t="s">
        <v>318</v>
      </c>
    </row>
    <row r="37" spans="1:2" x14ac:dyDescent="0.2">
      <c r="A37" s="407" t="s">
        <v>319</v>
      </c>
      <c r="B37" s="407" t="s">
        <v>321</v>
      </c>
    </row>
    <row r="38" spans="1:2" x14ac:dyDescent="0.2">
      <c r="A38" s="407" t="s">
        <v>320</v>
      </c>
      <c r="B38" s="407" t="s">
        <v>322</v>
      </c>
    </row>
  </sheetData>
  <mergeCells count="18">
    <mergeCell ref="Z1:AC1"/>
    <mergeCell ref="A23:C23"/>
    <mergeCell ref="A24:C24"/>
    <mergeCell ref="A25:C25"/>
    <mergeCell ref="A26:C26"/>
    <mergeCell ref="A18:C18"/>
    <mergeCell ref="A19:C19"/>
    <mergeCell ref="A20:C20"/>
    <mergeCell ref="A21:C21"/>
    <mergeCell ref="I1:R1"/>
    <mergeCell ref="T1:X1"/>
    <mergeCell ref="B1:E1"/>
    <mergeCell ref="N17:Q17"/>
    <mergeCell ref="U17:W17"/>
    <mergeCell ref="A28:C28"/>
    <mergeCell ref="A29:C29"/>
    <mergeCell ref="A30:C30"/>
    <mergeCell ref="A31:C31"/>
  </mergeCells>
  <pageMargins left="0.45" right="0.45" top="0.5" bottom="0.5" header="0.3" footer="0.3"/>
  <pageSetup paperSize="3" scale="85" fitToWidth="0" orientation="landscape" r:id="rId1"/>
  <headerFooter>
    <oddHeader>&amp;C2020 Summerhill Boro Electric Consumption Profit Loss Statement &amp; Estimates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2021</vt:lpstr>
      <vt:lpstr>electric</vt:lpstr>
      <vt:lpstr>Liquid Fuels</vt:lpstr>
      <vt:lpstr>Requests</vt:lpstr>
      <vt:lpstr>Electric Co +-</vt:lpstr>
      <vt:lpstr>electric!Print_Area</vt:lpstr>
      <vt:lpstr>'Liquid Fuels'!Print_Area</vt:lpstr>
      <vt:lpstr>'2021'!Print_Titles</vt:lpstr>
    </vt:vector>
  </TitlesOfParts>
  <Company>American Red Cross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 R. Bodenschatz</dc:creator>
  <cp:lastModifiedBy>Becky-Home</cp:lastModifiedBy>
  <cp:lastPrinted>2020-11-10T22:31:37Z</cp:lastPrinted>
  <dcterms:created xsi:type="dcterms:W3CDTF">2010-06-23T12:46:52Z</dcterms:created>
  <dcterms:modified xsi:type="dcterms:W3CDTF">2021-03-09T14:05:08Z</dcterms:modified>
</cp:coreProperties>
</file>